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motion\Paper\Mamot et al._2020_JGR_ESurf\ESurf\Data\"/>
    </mc:Choice>
  </mc:AlternateContent>
  <bookViews>
    <workbookView xWindow="0" yWindow="0" windowWidth="15180" windowHeight="10845" tabRatio="900" activeTab="18"/>
  </bookViews>
  <sheets>
    <sheet name="Results" sheetId="2" r:id="rId1"/>
    <sheet name="Rawdata_all joints" sheetId="26" r:id="rId2"/>
    <sheet name="Merge_II" sheetId="19" r:id="rId3"/>
    <sheet name="K1_SL1" sheetId="3" r:id="rId4"/>
    <sheet name="K1_SL4" sheetId="9" r:id="rId5"/>
    <sheet name="K1_SL5" sheetId="10" r:id="rId6"/>
    <sheet name="K2_SL1" sheetId="5" r:id="rId7"/>
    <sheet name="K2_SL2" sheetId="11" r:id="rId8"/>
    <sheet name="K2_SL3" sheetId="12" r:id="rId9"/>
    <sheet name="K2_SL5" sheetId="13" r:id="rId10"/>
    <sheet name="K3_SL1" sheetId="6" r:id="rId11"/>
    <sheet name="K3_SL2" sheetId="14" r:id="rId12"/>
    <sheet name="K3_SL3" sheetId="15" r:id="rId13"/>
    <sheet name="K3_SL5" sheetId="16" r:id="rId14"/>
    <sheet name="K4_SL1" sheetId="21" r:id="rId15"/>
    <sheet name="K4_SL2" sheetId="7" r:id="rId16"/>
    <sheet name="K4_SL3" sheetId="17" r:id="rId17"/>
    <sheet name="K4_SL4" sheetId="18" r:id="rId18"/>
    <sheet name="K4_SL5" sheetId="23" r:id="rId19"/>
    <sheet name="Minimal angle" sheetId="27" r:id="rId20"/>
  </sheets>
  <calcPr calcId="162913"/>
</workbook>
</file>

<file path=xl/calcChain.xml><?xml version="1.0" encoding="utf-8"?>
<calcChain xmlns="http://schemas.openxmlformats.org/spreadsheetml/2006/main">
  <c r="E9" i="27" l="1"/>
  <c r="E8" i="27"/>
  <c r="E7" i="27"/>
  <c r="F7" i="27" s="1"/>
  <c r="E4" i="27"/>
  <c r="C3" i="27"/>
  <c r="B3" i="27"/>
  <c r="E5" i="27" s="1"/>
  <c r="I38" i="2"/>
  <c r="E3" i="27" l="1"/>
  <c r="F3" i="27" l="1"/>
  <c r="G6" i="27"/>
  <c r="B11" i="27" s="1"/>
  <c r="H10" i="3" l="1"/>
  <c r="D5" i="5"/>
  <c r="C12" i="2" l="1"/>
  <c r="C27" i="2" s="1"/>
  <c r="E12" i="2"/>
  <c r="E27" i="2" s="1"/>
  <c r="F12" i="2"/>
  <c r="F27" i="2" s="1"/>
  <c r="D12" i="2"/>
  <c r="D27" i="2" s="1"/>
  <c r="K28" i="2"/>
  <c r="K29" i="2"/>
  <c r="K30" i="2"/>
  <c r="K31" i="2"/>
  <c r="K32" i="2"/>
  <c r="J28" i="2"/>
  <c r="J29" i="2"/>
  <c r="J30" i="2"/>
  <c r="J31" i="2"/>
  <c r="J32" i="2"/>
  <c r="K24" i="2"/>
  <c r="K25" i="2"/>
  <c r="K26" i="2"/>
  <c r="K27" i="2"/>
  <c r="J24" i="2"/>
  <c r="J25" i="2"/>
  <c r="J26" i="2"/>
  <c r="J27" i="2"/>
  <c r="K20" i="2"/>
  <c r="K21" i="2"/>
  <c r="K22" i="2"/>
  <c r="K23" i="2"/>
  <c r="J20" i="2"/>
  <c r="J21" i="2"/>
  <c r="J22" i="2"/>
  <c r="J23" i="2"/>
  <c r="K17" i="2"/>
  <c r="K18" i="2"/>
  <c r="K19" i="2"/>
  <c r="J17" i="2"/>
  <c r="J18" i="2"/>
  <c r="J19" i="2"/>
  <c r="D5" i="10"/>
  <c r="C6" i="10" s="1"/>
  <c r="H10" i="10"/>
  <c r="C25" i="2"/>
  <c r="C24" i="2"/>
  <c r="C23" i="2"/>
  <c r="C22" i="2"/>
  <c r="F25" i="2"/>
  <c r="F24" i="2"/>
  <c r="F23" i="2"/>
  <c r="F22" i="2"/>
  <c r="F15" i="2"/>
  <c r="F14" i="2"/>
  <c r="F13" i="2"/>
  <c r="C15" i="2"/>
  <c r="C14" i="2"/>
  <c r="C13" i="2"/>
  <c r="I96" i="19"/>
  <c r="F92" i="19"/>
  <c r="F93" i="19"/>
  <c r="F94" i="19"/>
  <c r="F91" i="19"/>
  <c r="H12" i="23"/>
  <c r="H10" i="23"/>
  <c r="H11" i="23"/>
  <c r="D5" i="23"/>
  <c r="C6" i="23" s="1"/>
  <c r="I11" i="23" s="1"/>
  <c r="H10" i="5"/>
  <c r="E25" i="2"/>
  <c r="E24" i="2"/>
  <c r="E23" i="2"/>
  <c r="E22" i="2"/>
  <c r="E15" i="2"/>
  <c r="E14" i="2"/>
  <c r="E13" i="2"/>
  <c r="D25" i="2"/>
  <c r="D24" i="2"/>
  <c r="D23" i="2"/>
  <c r="D22" i="2"/>
  <c r="D15" i="2"/>
  <c r="D14" i="2"/>
  <c r="D13" i="2"/>
  <c r="F86" i="19"/>
  <c r="F84" i="19"/>
  <c r="F80" i="19"/>
  <c r="F74" i="19"/>
  <c r="F71" i="19"/>
  <c r="F70" i="19"/>
  <c r="F67" i="19"/>
  <c r="F64" i="19"/>
  <c r="F60" i="19"/>
  <c r="F30" i="19"/>
  <c r="H10" i="11"/>
  <c r="H11" i="16"/>
  <c r="H12" i="16"/>
  <c r="H13" i="16"/>
  <c r="H14" i="16"/>
  <c r="H15" i="16"/>
  <c r="H16" i="16"/>
  <c r="H17" i="16"/>
  <c r="H18" i="16"/>
  <c r="H10" i="16"/>
  <c r="H10" i="13"/>
  <c r="H11" i="17"/>
  <c r="H12" i="17"/>
  <c r="H10" i="17"/>
  <c r="H10" i="7"/>
  <c r="H12" i="12"/>
  <c r="H11" i="7"/>
  <c r="H12" i="7"/>
  <c r="H13" i="7"/>
  <c r="H12" i="21"/>
  <c r="H11" i="21"/>
  <c r="H10" i="21"/>
  <c r="D5" i="21"/>
  <c r="C6" i="21" s="1"/>
  <c r="H17" i="3"/>
  <c r="I97" i="19"/>
  <c r="J97" i="19"/>
  <c r="K97" i="19"/>
  <c r="J96" i="19"/>
  <c r="K96" i="19"/>
  <c r="F87" i="19"/>
  <c r="F85" i="19"/>
  <c r="F83" i="19"/>
  <c r="F82" i="19"/>
  <c r="F81" i="19"/>
  <c r="F75" i="19"/>
  <c r="F73" i="19"/>
  <c r="F72" i="19"/>
  <c r="F69" i="19"/>
  <c r="F68" i="19"/>
  <c r="F66" i="19"/>
  <c r="F65" i="19"/>
  <c r="F63" i="19"/>
  <c r="F62" i="19"/>
  <c r="F61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37" i="19"/>
  <c r="F36" i="19"/>
  <c r="F35" i="19"/>
  <c r="F34" i="19"/>
  <c r="F33" i="19"/>
  <c r="F32" i="19"/>
  <c r="F31" i="19"/>
  <c r="F29" i="19"/>
  <c r="F28" i="19"/>
  <c r="F27" i="19"/>
  <c r="F26" i="19"/>
  <c r="F25" i="19"/>
  <c r="F24" i="19"/>
  <c r="F17" i="19"/>
  <c r="F16" i="19"/>
  <c r="D5" i="9"/>
  <c r="C6" i="9" s="1"/>
  <c r="D5" i="6"/>
  <c r="C6" i="6"/>
  <c r="I10" i="6" s="1"/>
  <c r="H11" i="18"/>
  <c r="H10" i="18"/>
  <c r="D5" i="18"/>
  <c r="C6" i="18" s="1"/>
  <c r="D5" i="17"/>
  <c r="C6" i="17" s="1"/>
  <c r="D5" i="16"/>
  <c r="C6" i="16" s="1"/>
  <c r="H16" i="15"/>
  <c r="H15" i="15"/>
  <c r="H14" i="15"/>
  <c r="H13" i="15"/>
  <c r="H12" i="15"/>
  <c r="H11" i="15"/>
  <c r="H10" i="15"/>
  <c r="D5" i="15"/>
  <c r="C6" i="15" s="1"/>
  <c r="H20" i="14"/>
  <c r="H19" i="14"/>
  <c r="H18" i="14"/>
  <c r="H17" i="14"/>
  <c r="H16" i="14"/>
  <c r="H15" i="14"/>
  <c r="H14" i="14"/>
  <c r="H13" i="14"/>
  <c r="H12" i="14"/>
  <c r="H11" i="14"/>
  <c r="H10" i="14"/>
  <c r="D5" i="14"/>
  <c r="C6" i="14" s="1"/>
  <c r="H17" i="13"/>
  <c r="H16" i="13"/>
  <c r="H15" i="13"/>
  <c r="H14" i="13"/>
  <c r="H13" i="13"/>
  <c r="H12" i="13"/>
  <c r="H11" i="13"/>
  <c r="D5" i="13"/>
  <c r="C6" i="13" s="1"/>
  <c r="I12" i="13" s="1"/>
  <c r="H11" i="12"/>
  <c r="H10" i="12"/>
  <c r="D5" i="12"/>
  <c r="C6" i="12" s="1"/>
  <c r="D5" i="11"/>
  <c r="C6" i="11" s="1"/>
  <c r="I10" i="11" s="1"/>
  <c r="H12" i="9"/>
  <c r="H11" i="9"/>
  <c r="H10" i="9"/>
  <c r="H11" i="6"/>
  <c r="H12" i="6"/>
  <c r="D5" i="3"/>
  <c r="C6" i="3" s="1"/>
  <c r="H11" i="3"/>
  <c r="H12" i="3"/>
  <c r="H13" i="3"/>
  <c r="H14" i="3"/>
  <c r="H15" i="3"/>
  <c r="H16" i="3"/>
  <c r="D5" i="7"/>
  <c r="C6" i="7" s="1"/>
  <c r="H15" i="6"/>
  <c r="H14" i="6"/>
  <c r="H13" i="6"/>
  <c r="H10" i="6"/>
  <c r="C6" i="5"/>
  <c r="I13" i="5" s="1"/>
  <c r="H11" i="5"/>
  <c r="H12" i="5"/>
  <c r="H13" i="5"/>
  <c r="H14" i="5"/>
  <c r="I10" i="18" l="1"/>
  <c r="I11" i="18"/>
  <c r="I12" i="7"/>
  <c r="I11" i="21"/>
  <c r="I11" i="12"/>
  <c r="I12" i="5"/>
  <c r="I14" i="5"/>
  <c r="I10" i="10"/>
  <c r="I12" i="9"/>
  <c r="I16" i="3"/>
  <c r="I15" i="3"/>
  <c r="C9" i="2"/>
  <c r="C8" i="2"/>
  <c r="C6" i="2"/>
  <c r="I34" i="2" s="1"/>
  <c r="C7" i="2"/>
  <c r="D9" i="2"/>
  <c r="D8" i="2"/>
  <c r="E9" i="2"/>
  <c r="E8" i="2"/>
  <c r="F9" i="2"/>
  <c r="F8" i="2"/>
  <c r="D7" i="2"/>
  <c r="D6" i="2"/>
  <c r="I35" i="2" s="1"/>
  <c r="F6" i="2"/>
  <c r="I37" i="2" s="1"/>
  <c r="F7" i="2"/>
  <c r="E7" i="2"/>
  <c r="E6" i="2"/>
  <c r="I36" i="2" s="1"/>
  <c r="I15" i="13"/>
  <c r="I17" i="13"/>
  <c r="I10" i="13"/>
  <c r="I13" i="16"/>
  <c r="I12" i="16"/>
  <c r="I10" i="23"/>
  <c r="I12" i="23"/>
  <c r="I14" i="15"/>
  <c r="I12" i="15"/>
  <c r="I15" i="15"/>
  <c r="I16" i="15"/>
  <c r="I12" i="12"/>
  <c r="I10" i="12"/>
  <c r="I10" i="7"/>
  <c r="I13" i="7"/>
  <c r="I11" i="7"/>
  <c r="I19" i="14"/>
  <c r="I17" i="14"/>
  <c r="I18" i="14"/>
  <c r="I15" i="14"/>
  <c r="I13" i="14"/>
  <c r="I20" i="14"/>
  <c r="I14" i="14"/>
  <c r="I10" i="14"/>
  <c r="I16" i="14"/>
  <c r="I10" i="21"/>
  <c r="I12" i="6"/>
  <c r="I14" i="6"/>
  <c r="I13" i="6"/>
  <c r="I15" i="6"/>
  <c r="I11" i="6"/>
  <c r="I11" i="5"/>
  <c r="I11" i="3"/>
  <c r="I10" i="3"/>
  <c r="I12" i="3"/>
  <c r="I13" i="3"/>
  <c r="D18" i="2"/>
  <c r="F18" i="2"/>
  <c r="C20" i="2"/>
  <c r="D19" i="2"/>
  <c r="F97" i="19"/>
  <c r="E19" i="2"/>
  <c r="F20" i="2"/>
  <c r="D20" i="2"/>
  <c r="F19" i="2"/>
  <c r="F17" i="2"/>
  <c r="E20" i="2"/>
  <c r="C17" i="2"/>
  <c r="D17" i="2"/>
  <c r="E17" i="2"/>
  <c r="C18" i="2"/>
  <c r="C19" i="2"/>
  <c r="E18" i="2"/>
  <c r="F96" i="19"/>
  <c r="I11" i="17"/>
  <c r="I12" i="17"/>
  <c r="I10" i="17"/>
  <c r="I12" i="21"/>
  <c r="I10" i="16"/>
  <c r="I18" i="16"/>
  <c r="I11" i="16"/>
  <c r="I15" i="16"/>
  <c r="I14" i="16"/>
  <c r="I16" i="16"/>
  <c r="I17" i="16"/>
  <c r="I10" i="15"/>
  <c r="I13" i="15"/>
  <c r="I11" i="15"/>
  <c r="I14" i="13"/>
  <c r="I11" i="13"/>
  <c r="I13" i="13"/>
  <c r="I16" i="13"/>
  <c r="I11" i="14"/>
  <c r="I12" i="14"/>
  <c r="I10" i="5"/>
  <c r="I10" i="9"/>
  <c r="I11" i="9"/>
  <c r="I17" i="3"/>
  <c r="I14" i="3"/>
</calcChain>
</file>

<file path=xl/sharedStrings.xml><?xml version="1.0" encoding="utf-8"?>
<sst xmlns="http://schemas.openxmlformats.org/spreadsheetml/2006/main" count="545" uniqueCount="83">
  <si>
    <t>-</t>
  </si>
  <si>
    <t>Minimum [m]</t>
  </si>
  <si>
    <t>Maximum [m]</t>
  </si>
  <si>
    <t>K1</t>
  </si>
  <si>
    <t>K2</t>
  </si>
  <si>
    <t>K3</t>
  </si>
  <si>
    <t>K4</t>
  </si>
  <si>
    <t>Traverse</t>
  </si>
  <si>
    <t>Dip</t>
  </si>
  <si>
    <t>Dip  [°]</t>
  </si>
  <si>
    <t>Joint Set</t>
  </si>
  <si>
    <t>Median</t>
  </si>
  <si>
    <t>Minimal angle (°)</t>
  </si>
  <si>
    <t>DIPS</t>
  </si>
  <si>
    <t>Maximum [mm]</t>
  </si>
  <si>
    <t>Minimum [mm]</t>
  </si>
  <si>
    <t>Dip direction (DIPS)</t>
  </si>
  <si>
    <t>Dip (DIPS)</t>
  </si>
  <si>
    <t>Joint frequency</t>
  </si>
  <si>
    <t>Dip (w)</t>
  </si>
  <si>
    <t>Weighting</t>
  </si>
  <si>
    <t>Meter at the scanline [m]</t>
  </si>
  <si>
    <t>Dip direction [°]</t>
  </si>
  <si>
    <t>Dip [°]</t>
  </si>
  <si>
    <t>Joint set</t>
  </si>
  <si>
    <t>Measured apparent spacing [m]</t>
  </si>
  <si>
    <t>True spacing [m]</t>
  </si>
  <si>
    <t>Dip direction</t>
  </si>
  <si>
    <t>Trace length above scanline [m]</t>
  </si>
  <si>
    <t>Trace length below scanline [m]</t>
  </si>
  <si>
    <t>Orientation scanline 1</t>
  </si>
  <si>
    <t>Orientation K1m</t>
  </si>
  <si>
    <t>Orientation K1w</t>
  </si>
  <si>
    <t>Orientation scanline 4</t>
  </si>
  <si>
    <t>Orientation scanline 5</t>
  </si>
  <si>
    <t>Orientation K2m</t>
  </si>
  <si>
    <t>Orientation K2w</t>
  </si>
  <si>
    <t>Orientation scanline 2</t>
  </si>
  <si>
    <t>Orientation scanline 3</t>
  </si>
  <si>
    <t>Orientation K3m</t>
  </si>
  <si>
    <t>Orientation K3w</t>
  </si>
  <si>
    <t>Orientation K4m</t>
  </si>
  <si>
    <t>Orientation K4w</t>
  </si>
  <si>
    <t>Dip direction   [°]</t>
  </si>
  <si>
    <t>Total trace length [m]</t>
  </si>
  <si>
    <t>Aperture [mm]</t>
  </si>
  <si>
    <t>Mean</t>
  </si>
  <si>
    <t>Orientation</t>
  </si>
  <si>
    <t>True spacing</t>
  </si>
  <si>
    <t>Joint persistence</t>
  </si>
  <si>
    <t>Aperture</t>
  </si>
  <si>
    <t>Number of joints in joint set</t>
  </si>
  <si>
    <t>Standard deviation [°]</t>
  </si>
  <si>
    <t>Standard deviation [m]</t>
  </si>
  <si>
    <t>Standard deviation [mm]</t>
  </si>
  <si>
    <t>Mean [m]</t>
  </si>
  <si>
    <t>Mean [mm]</t>
  </si>
  <si>
    <t>Mean [J m-1]</t>
  </si>
  <si>
    <t>Nr.</t>
  </si>
  <si>
    <t xml:space="preserve">Traverse </t>
  </si>
  <si>
    <t>SZ1/K4</t>
  </si>
  <si>
    <t>Dip direction (w)</t>
  </si>
  <si>
    <t>Scanline</t>
  </si>
  <si>
    <t>Angle between face and strike of discontinuities (°)</t>
  </si>
  <si>
    <t>Intercept [m]</t>
  </si>
  <si>
    <t>SZ1</t>
  </si>
  <si>
    <t>Deviation of strike of joint set from trend of UDEC profile (°)</t>
  </si>
  <si>
    <t>defined in DIPS</t>
  </si>
  <si>
    <t>Trend of UDEC profile (°)</t>
  </si>
  <si>
    <t>Scan line direction</t>
  </si>
  <si>
    <t>Normal Vector</t>
  </si>
  <si>
    <t>Length</t>
  </si>
  <si>
    <t>Scanline virtual plane</t>
  </si>
  <si>
    <t>N</t>
  </si>
  <si>
    <t>E</t>
  </si>
  <si>
    <t>Z</t>
  </si>
  <si>
    <t>Skalar product</t>
  </si>
  <si>
    <t>Minimal angle</t>
  </si>
  <si>
    <t>All mapped discontinuities (included are also those which are not assigned to a specific joint set)</t>
  </si>
  <si>
    <t>Joint set (Set 1 in DIPS)</t>
  </si>
  <si>
    <t>Joint set (Set 2 in DIPS)</t>
  </si>
  <si>
    <t>Joint set (Set 3 in DIPS)</t>
  </si>
  <si>
    <t>Joint set (Set 4 in DIPS)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</si>
</sst>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sz val="10"/>
      <color rgb="FF00B050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4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2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0" fillId="0" borderId="0" xfId="0" applyNumberFormat="1" applyAlignment="1">
      <alignment horizontal="right"/>
    </xf>
    <xf numFmtId="2" fontId="5" fillId="0" borderId="0" xfId="0" applyNumberFormat="1" applyFont="1"/>
    <xf numFmtId="2" fontId="7" fillId="0" borderId="0" xfId="0" applyNumberFormat="1" applyFont="1"/>
    <xf numFmtId="0" fontId="7" fillId="0" borderId="0" xfId="0" applyFont="1"/>
    <xf numFmtId="2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 vertic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3" xfId="0" applyBorder="1"/>
    <xf numFmtId="2" fontId="0" fillId="0" borderId="13" xfId="0" applyNumberFormat="1" applyBorder="1" applyAlignment="1">
      <alignment horizontal="right"/>
    </xf>
    <xf numFmtId="0" fontId="0" fillId="0" borderId="0" xfId="0" applyFill="1" applyBorder="1"/>
    <xf numFmtId="0" fontId="2" fillId="0" borderId="0" xfId="0" applyFont="1" applyFill="1" applyAlignment="1">
      <alignment vertical="center"/>
    </xf>
    <xf numFmtId="2" fontId="0" fillId="0" borderId="0" xfId="0" applyNumberFormat="1" applyBorder="1" applyAlignment="1">
      <alignment horizontal="left" vertical="center"/>
    </xf>
    <xf numFmtId="2" fontId="0" fillId="0" borderId="15" xfId="0" applyNumberFormat="1" applyBorder="1"/>
    <xf numFmtId="2" fontId="7" fillId="0" borderId="15" xfId="0" applyNumberFormat="1" applyFont="1" applyBorder="1"/>
    <xf numFmtId="0" fontId="0" fillId="0" borderId="16" xfId="0" applyBorder="1"/>
    <xf numFmtId="0" fontId="2" fillId="0" borderId="1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2" fontId="0" fillId="0" borderId="0" xfId="0" applyNumberForma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0" fillId="0" borderId="0" xfId="0" applyNumberForma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164" fontId="2" fillId="0" borderId="16" xfId="0" applyNumberFormat="1" applyFont="1" applyFill="1" applyBorder="1" applyAlignment="1">
      <alignment horizontal="left" vertical="center"/>
    </xf>
    <xf numFmtId="2" fontId="2" fillId="0" borderId="18" xfId="0" applyNumberFormat="1" applyFont="1" applyFill="1" applyBorder="1" applyAlignment="1">
      <alignment horizontal="left" vertical="center"/>
    </xf>
    <xf numFmtId="2" fontId="0" fillId="0" borderId="18" xfId="0" applyNumberForma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center"/>
    </xf>
    <xf numFmtId="166" fontId="0" fillId="0" borderId="0" xfId="0" applyNumberForma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2" fontId="0" fillId="0" borderId="0" xfId="0" applyNumberFormat="1" applyFill="1" applyBorder="1"/>
    <xf numFmtId="2" fontId="4" fillId="0" borderId="0" xfId="0" applyNumberFormat="1" applyFont="1" applyFill="1" applyBorder="1" applyAlignment="1">
      <alignment wrapText="1"/>
    </xf>
    <xf numFmtId="2" fontId="5" fillId="0" borderId="0" xfId="0" applyNumberFormat="1" applyFont="1" applyFill="1" applyBorder="1"/>
    <xf numFmtId="165" fontId="9" fillId="0" borderId="0" xfId="0" applyNumberFormat="1" applyFont="1" applyFill="1" applyBorder="1" applyAlignment="1">
      <alignment horizontal="left" vertical="center"/>
    </xf>
    <xf numFmtId="2" fontId="9" fillId="0" borderId="0" xfId="0" applyNumberFormat="1" applyFont="1" applyFill="1" applyBorder="1"/>
    <xf numFmtId="2" fontId="2" fillId="0" borderId="0" xfId="0" applyNumberFormat="1" applyFont="1" applyFill="1" applyBorder="1"/>
    <xf numFmtId="0" fontId="2" fillId="0" borderId="11" xfId="0" applyFont="1" applyFill="1" applyBorder="1" applyAlignment="1">
      <alignment horizontal="left" vertical="center"/>
    </xf>
    <xf numFmtId="2" fontId="2" fillId="0" borderId="13" xfId="0" applyNumberFormat="1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2" fontId="2" fillId="0" borderId="7" xfId="0" applyNumberFormat="1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0" fontId="1" fillId="0" borderId="0" xfId="1" applyAlignment="1">
      <alignment wrapText="1"/>
    </xf>
    <xf numFmtId="0" fontId="11" fillId="0" borderId="19" xfId="1" applyFont="1" applyBorder="1" applyAlignment="1">
      <alignment horizontal="left" vertical="center" wrapText="1"/>
    </xf>
    <xf numFmtId="0" fontId="11" fillId="0" borderId="20" xfId="1" applyFont="1" applyBorder="1" applyAlignment="1">
      <alignment horizontal="left" vertical="center" wrapText="1"/>
    </xf>
    <xf numFmtId="0" fontId="1" fillId="0" borderId="18" xfId="1" applyBorder="1" applyAlignment="1">
      <alignment horizontal="left"/>
    </xf>
    <xf numFmtId="0" fontId="1" fillId="0" borderId="0" xfId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1" fillId="0" borderId="0" xfId="1"/>
    <xf numFmtId="0" fontId="1" fillId="0" borderId="18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0" fontId="1" fillId="0" borderId="0" xfId="1" applyBorder="1" applyAlignment="1">
      <alignment horizontal="left" vertical="center"/>
    </xf>
    <xf numFmtId="0" fontId="1" fillId="0" borderId="15" xfId="1" applyBorder="1" applyAlignment="1">
      <alignment horizontal="left"/>
    </xf>
    <xf numFmtId="0" fontId="1" fillId="0" borderId="13" xfId="1" applyBorder="1" applyAlignment="1">
      <alignment horizontal="left" vertical="center"/>
    </xf>
    <xf numFmtId="0" fontId="1" fillId="0" borderId="0" xfId="1" applyAlignment="1">
      <alignment horizontal="left"/>
    </xf>
    <xf numFmtId="165" fontId="2" fillId="0" borderId="21" xfId="0" applyNumberFormat="1" applyFont="1" applyFill="1" applyBorder="1" applyAlignment="1">
      <alignment horizontal="center" vertical="center"/>
    </xf>
    <xf numFmtId="165" fontId="2" fillId="0" borderId="21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165" fontId="2" fillId="0" borderId="16" xfId="0" applyNumberFormat="1" applyFont="1" applyFill="1" applyBorder="1" applyAlignment="1">
      <alignment horizontal="left" vertical="center"/>
    </xf>
    <xf numFmtId="165" fontId="2" fillId="0" borderId="18" xfId="0" applyNumberFormat="1" applyFont="1" applyFill="1" applyBorder="1" applyAlignment="1">
      <alignment horizontal="left" vertical="center"/>
    </xf>
    <xf numFmtId="165" fontId="2" fillId="0" borderId="15" xfId="0" applyNumberFormat="1" applyFont="1" applyFill="1" applyBorder="1" applyAlignment="1">
      <alignment horizontal="left" vertical="center"/>
    </xf>
    <xf numFmtId="165" fontId="2" fillId="0" borderId="23" xfId="0" applyNumberFormat="1" applyFont="1" applyFill="1" applyBorder="1" applyAlignment="1">
      <alignment horizontal="left" vertical="center"/>
    </xf>
    <xf numFmtId="165" fontId="2" fillId="0" borderId="22" xfId="0" applyNumberFormat="1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1" fillId="0" borderId="1" xfId="1" applyFill="1" applyBorder="1" applyAlignment="1">
      <alignment horizontal="left" vertical="center"/>
    </xf>
    <xf numFmtId="0" fontId="1" fillId="0" borderId="2" xfId="1" applyFill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0" xfId="1" applyFill="1" applyBorder="1"/>
    <xf numFmtId="0" fontId="1" fillId="0" borderId="4" xfId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ill="1" applyBorder="1" applyAlignment="1">
      <alignment horizontal="left" vertical="center"/>
    </xf>
    <xf numFmtId="0" fontId="1" fillId="0" borderId="6" xfId="1" applyBorder="1" applyAlignment="1">
      <alignment horizontal="left" vertical="center"/>
    </xf>
    <xf numFmtId="0" fontId="1" fillId="0" borderId="0" xfId="1" applyFont="1" applyFill="1" applyBorder="1"/>
    <xf numFmtId="166" fontId="1" fillId="0" borderId="0" xfId="1" applyNumberFormat="1" applyFill="1" applyBorder="1" applyAlignment="1">
      <alignment horizontal="left" vertical="center"/>
    </xf>
    <xf numFmtId="2" fontId="1" fillId="0" borderId="6" xfId="1" applyNumberFormat="1" applyBorder="1" applyAlignment="1">
      <alignment horizontal="left" vertical="center"/>
    </xf>
    <xf numFmtId="165" fontId="1" fillId="0" borderId="0" xfId="1" applyNumberFormat="1" applyFill="1" applyBorder="1" applyAlignment="1">
      <alignment horizontal="left" vertical="center"/>
    </xf>
    <xf numFmtId="165" fontId="1" fillId="0" borderId="0" xfId="1" applyNumberFormat="1" applyFill="1" applyBorder="1"/>
    <xf numFmtId="0" fontId="1" fillId="0" borderId="3" xfId="1" applyFill="1" applyBorder="1" applyAlignment="1">
      <alignment horizontal="left" vertical="center"/>
    </xf>
    <xf numFmtId="0" fontId="1" fillId="0" borderId="9" xfId="1" applyFill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5" xfId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11" fillId="0" borderId="24" xfId="1" applyFont="1" applyBorder="1" applyAlignment="1">
      <alignment horizontal="left" vertical="center" wrapText="1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54"/>
  <sheetViews>
    <sheetView zoomScale="80" zoomScaleNormal="80" workbookViewId="0">
      <selection activeCell="B32" sqref="B32"/>
    </sheetView>
  </sheetViews>
  <sheetFormatPr baseColWidth="10" defaultRowHeight="12.75" x14ac:dyDescent="0.2"/>
  <cols>
    <col min="1" max="1" width="23.42578125" style="32" customWidth="1"/>
    <col min="2" max="2" width="23.85546875" style="32" customWidth="1"/>
    <col min="3" max="4" width="16.5703125" style="32" customWidth="1"/>
    <col min="5" max="5" width="16.28515625" style="32" customWidth="1"/>
    <col min="6" max="6" width="15.85546875" style="32" customWidth="1"/>
    <col min="7" max="7" width="15.7109375" style="32" customWidth="1"/>
    <col min="8" max="8" width="11.85546875" style="32" customWidth="1"/>
    <col min="9" max="9" width="13" style="32" customWidth="1"/>
    <col min="10" max="10" width="23.5703125" style="32" customWidth="1"/>
    <col min="11" max="11" width="12.42578125" style="32" customWidth="1"/>
    <col min="12" max="13" width="11.42578125" style="32"/>
    <col min="14" max="14" width="13.28515625" style="32" customWidth="1"/>
    <col min="15" max="15" width="23.7109375" style="32" customWidth="1"/>
    <col min="16" max="16" width="28" customWidth="1"/>
    <col min="17" max="17" width="15.5703125" style="3" customWidth="1"/>
    <col min="18" max="18" width="20.42578125" customWidth="1"/>
  </cols>
  <sheetData>
    <row r="3" spans="1:19" x14ac:dyDescent="0.2">
      <c r="A3" s="40"/>
      <c r="B3" s="40"/>
      <c r="C3" s="145" t="s">
        <v>24</v>
      </c>
      <c r="D3" s="145"/>
      <c r="E3" s="145"/>
      <c r="F3" s="145"/>
    </row>
    <row r="4" spans="1:19" s="1" customFormat="1" ht="15" customHeight="1" x14ac:dyDescent="0.2">
      <c r="A4" s="149"/>
      <c r="B4" s="149"/>
      <c r="C4" s="145" t="s">
        <v>3</v>
      </c>
      <c r="D4" s="145" t="s">
        <v>4</v>
      </c>
      <c r="E4" s="145" t="s">
        <v>5</v>
      </c>
      <c r="F4" s="145" t="s">
        <v>6</v>
      </c>
      <c r="G4" s="24"/>
      <c r="H4" s="24"/>
      <c r="I4" s="24"/>
      <c r="J4" s="24"/>
      <c r="K4" s="24"/>
      <c r="L4" s="24"/>
      <c r="M4" s="24"/>
      <c r="N4" s="24"/>
      <c r="O4" s="24"/>
      <c r="Q4" s="13"/>
    </row>
    <row r="5" spans="1:19" s="1" customFormat="1" ht="15" customHeight="1" x14ac:dyDescent="0.2">
      <c r="A5" s="17"/>
      <c r="B5" s="42"/>
      <c r="C5" s="145"/>
      <c r="D5" s="145"/>
      <c r="E5" s="145"/>
      <c r="F5" s="145"/>
      <c r="G5" s="24"/>
      <c r="H5" s="24"/>
      <c r="I5" s="24"/>
      <c r="J5" s="24"/>
      <c r="K5" s="24"/>
      <c r="L5" s="24"/>
      <c r="M5" s="24"/>
      <c r="N5" s="24"/>
      <c r="O5" s="24"/>
      <c r="Q5" s="13"/>
    </row>
    <row r="6" spans="1:19" s="1" customFormat="1" ht="18.75" customHeight="1" x14ac:dyDescent="0.2">
      <c r="A6" s="145" t="s">
        <v>47</v>
      </c>
      <c r="B6" s="94" t="s">
        <v>16</v>
      </c>
      <c r="C6" s="111">
        <f>AVERAGE(J17:J19)</f>
        <v>175.33333333333334</v>
      </c>
      <c r="D6" s="111">
        <f>AVERAGE(J20:J23)</f>
        <v>32.5</v>
      </c>
      <c r="E6" s="111">
        <f>AVERAGE(J24:J27)</f>
        <v>292.75</v>
      </c>
      <c r="F6" s="111">
        <f>AVERAGE(J28:J32)</f>
        <v>125.6</v>
      </c>
      <c r="G6" s="24"/>
      <c r="H6" s="24"/>
      <c r="I6" s="89"/>
      <c r="J6" s="36"/>
      <c r="K6" s="36"/>
      <c r="L6" s="36"/>
      <c r="M6" s="36"/>
      <c r="N6" s="30"/>
      <c r="O6" s="30"/>
      <c r="P6" s="6"/>
      <c r="Q6" s="37"/>
      <c r="R6" s="6"/>
      <c r="S6" s="34"/>
    </row>
    <row r="7" spans="1:19" s="1" customFormat="1" ht="15" customHeight="1" x14ac:dyDescent="0.2">
      <c r="A7" s="145"/>
      <c r="B7" s="94" t="s">
        <v>52</v>
      </c>
      <c r="C7" s="95">
        <f>STDEV(J17:J19)</f>
        <v>20.231987873991358</v>
      </c>
      <c r="D7" s="95">
        <f>STDEV(J20:J23)</f>
        <v>2.6457513110645907</v>
      </c>
      <c r="E7" s="95">
        <f>STDEV(J24:J27)</f>
        <v>12.606215398233788</v>
      </c>
      <c r="F7" s="95">
        <f>STDEV(J28:J32)</f>
        <v>4.5055521304275237</v>
      </c>
      <c r="G7" s="24"/>
      <c r="H7" s="24"/>
      <c r="I7" s="30"/>
      <c r="J7" s="30"/>
      <c r="K7" s="30"/>
      <c r="L7" s="30"/>
      <c r="M7" s="30"/>
      <c r="N7" s="30"/>
      <c r="O7" s="30"/>
      <c r="P7" s="56"/>
      <c r="Q7" s="38"/>
      <c r="R7" s="56"/>
      <c r="S7" s="34"/>
    </row>
    <row r="8" spans="1:19" s="1" customFormat="1" ht="15" customHeight="1" x14ac:dyDescent="0.2">
      <c r="A8" s="145"/>
      <c r="B8" s="94" t="s">
        <v>17</v>
      </c>
      <c r="C8" s="111">
        <f>AVERAGE(K17:K19)</f>
        <v>24.333333333333332</v>
      </c>
      <c r="D8" s="111">
        <f>AVERAGE(K20:K23)</f>
        <v>62.5</v>
      </c>
      <c r="E8" s="111">
        <f>AVERAGE(K24:K27)</f>
        <v>69.25</v>
      </c>
      <c r="F8" s="111">
        <f>AVERAGE(K28:K32)</f>
        <v>65.8</v>
      </c>
      <c r="G8" s="24"/>
      <c r="H8" s="24"/>
      <c r="I8" s="36"/>
      <c r="J8" s="36"/>
      <c r="K8" s="36"/>
      <c r="L8" s="36"/>
      <c r="M8" s="36"/>
      <c r="N8" s="30"/>
      <c r="O8" s="30"/>
      <c r="P8" s="6"/>
      <c r="Q8" s="81"/>
      <c r="R8" s="56"/>
      <c r="S8" s="34"/>
    </row>
    <row r="9" spans="1:19" s="1" customFormat="1" ht="15" customHeight="1" x14ac:dyDescent="0.2">
      <c r="A9" s="145"/>
      <c r="B9" s="94" t="s">
        <v>52</v>
      </c>
      <c r="C9" s="95">
        <f>STDEV(K17:K19)</f>
        <v>2.8867513459481291</v>
      </c>
      <c r="D9" s="95">
        <f>STDEV(K20:K23)</f>
        <v>6.3508529610858835</v>
      </c>
      <c r="E9" s="95">
        <f>STDEV(K24:K27)</f>
        <v>3.7749172176353749</v>
      </c>
      <c r="F9" s="95">
        <f>STDEV(K28:K32)</f>
        <v>7.5299402388066676</v>
      </c>
      <c r="G9" s="24"/>
      <c r="H9" s="24"/>
      <c r="I9" s="36"/>
      <c r="J9" s="30"/>
      <c r="K9" s="30"/>
      <c r="L9" s="30"/>
      <c r="M9" s="30"/>
      <c r="N9" s="30"/>
      <c r="O9" s="30"/>
      <c r="P9" s="6"/>
      <c r="Q9" s="81"/>
      <c r="R9" s="81"/>
      <c r="S9" s="34"/>
    </row>
    <row r="10" spans="1:19" s="1" customFormat="1" ht="15" customHeight="1" x14ac:dyDescent="0.2">
      <c r="A10" s="150" t="s">
        <v>51</v>
      </c>
      <c r="B10" s="150"/>
      <c r="C10" s="93">
        <v>15</v>
      </c>
      <c r="D10" s="93">
        <v>21</v>
      </c>
      <c r="E10" s="93">
        <v>37</v>
      </c>
      <c r="F10" s="93">
        <v>19</v>
      </c>
      <c r="G10" s="8"/>
      <c r="H10" s="24"/>
      <c r="I10" s="36"/>
      <c r="J10" s="36"/>
      <c r="K10" s="36"/>
      <c r="L10" s="36"/>
      <c r="M10" s="36"/>
      <c r="N10" s="30"/>
      <c r="O10" s="30"/>
      <c r="P10" s="6"/>
      <c r="Q10" s="81"/>
      <c r="R10" s="6"/>
      <c r="S10" s="34"/>
    </row>
    <row r="11" spans="1:19" s="1" customFormat="1" ht="15" customHeight="1" x14ac:dyDescent="0.2">
      <c r="A11" s="94"/>
      <c r="B11" s="94"/>
      <c r="C11" s="93"/>
      <c r="D11" s="93"/>
      <c r="E11" s="93"/>
      <c r="F11" s="93"/>
      <c r="G11" s="24"/>
      <c r="H11" s="24"/>
      <c r="I11" s="36"/>
      <c r="J11" s="30"/>
      <c r="K11" s="30"/>
      <c r="L11" s="30"/>
      <c r="M11" s="30"/>
      <c r="N11" s="30"/>
      <c r="O11" s="30"/>
      <c r="P11" s="6"/>
      <c r="Q11" s="81"/>
      <c r="R11" s="6"/>
      <c r="S11" s="34"/>
    </row>
    <row r="12" spans="1:19" s="1" customFormat="1" ht="15" customHeight="1" x14ac:dyDescent="0.2">
      <c r="A12" s="148" t="s">
        <v>48</v>
      </c>
      <c r="B12" s="94" t="s">
        <v>55</v>
      </c>
      <c r="C12" s="96">
        <f>(AVERAGE(Merge_II!$J3:$J17))</f>
        <v>0.2668887643473179</v>
      </c>
      <c r="D12" s="96">
        <f>(AVERAGE(Merge_II!$J18:$J38))</f>
        <v>0.79861724947995893</v>
      </c>
      <c r="E12" s="96">
        <f>(AVERAGE(Merge_II!$J39:$J75))</f>
        <v>0.53696912721801715</v>
      </c>
      <c r="F12" s="96">
        <f>(AVERAGE(Merge_II!$J76:$J94))</f>
        <v>0.59272698449916394</v>
      </c>
      <c r="G12" s="35"/>
      <c r="H12" s="24"/>
      <c r="I12" s="36"/>
      <c r="J12" s="30"/>
      <c r="K12" s="30"/>
      <c r="L12" s="36"/>
      <c r="M12" s="36"/>
      <c r="N12" s="30"/>
      <c r="O12" s="30"/>
      <c r="P12" s="6"/>
      <c r="Q12" s="81"/>
      <c r="R12" s="6"/>
      <c r="S12" s="34"/>
    </row>
    <row r="13" spans="1:19" s="1" customFormat="1" ht="15" customHeight="1" x14ac:dyDescent="0.2">
      <c r="A13" s="145"/>
      <c r="B13" s="94" t="s">
        <v>53</v>
      </c>
      <c r="C13" s="95">
        <f>(STDEV(Merge_II!$J3:$J17))</f>
        <v>0.25909066232874245</v>
      </c>
      <c r="D13" s="95">
        <f>(STDEV(Merge_II!$J18:$J38))</f>
        <v>0.61325838531359078</v>
      </c>
      <c r="E13" s="95">
        <f>(STDEV(Merge_II!$J39:$J75))</f>
        <v>0.56087074366170231</v>
      </c>
      <c r="F13" s="95">
        <f>(STDEV(Merge_II!$J76:$J94))</f>
        <v>0.6893918798927805</v>
      </c>
      <c r="G13" s="24"/>
      <c r="H13" s="24"/>
      <c r="I13" s="36"/>
      <c r="J13" s="36"/>
      <c r="K13" s="36"/>
      <c r="L13" s="36"/>
      <c r="M13" s="36"/>
      <c r="N13" s="36"/>
      <c r="O13" s="36"/>
      <c r="P13" s="34"/>
      <c r="Q13" s="81"/>
      <c r="R13" s="30"/>
      <c r="S13" s="34"/>
    </row>
    <row r="14" spans="1:19" s="1" customFormat="1" ht="15" customHeight="1" x14ac:dyDescent="0.2">
      <c r="A14" s="145"/>
      <c r="B14" s="94" t="s">
        <v>2</v>
      </c>
      <c r="C14" s="95">
        <f>(MAX(Merge_II!$J3:$J17))</f>
        <v>0.71347599863925026</v>
      </c>
      <c r="D14" s="95">
        <f>(MAX(Merge_II!$J18:$J38))</f>
        <v>2.2039165584401919</v>
      </c>
      <c r="E14" s="95">
        <f>(MAX(Merge_II!$J39:$J75))</f>
        <v>2.4883882265985693</v>
      </c>
      <c r="F14" s="95">
        <f>(MAX(Merge_II!$J76:$J94))</f>
        <v>2.0634433085009634</v>
      </c>
      <c r="G14" s="24"/>
      <c r="H14" s="40"/>
      <c r="I14" s="42"/>
      <c r="J14" s="42"/>
      <c r="K14" s="42"/>
      <c r="L14" s="42"/>
      <c r="M14" s="42"/>
      <c r="N14" s="42"/>
      <c r="O14" s="42"/>
      <c r="P14" s="16"/>
      <c r="Q14" s="81"/>
      <c r="R14" s="30"/>
      <c r="S14" s="14"/>
    </row>
    <row r="15" spans="1:19" s="1" customFormat="1" ht="18" customHeight="1" x14ac:dyDescent="0.2">
      <c r="A15" s="145"/>
      <c r="B15" s="94" t="s">
        <v>1</v>
      </c>
      <c r="C15" s="95">
        <f>(MIN(Merge_II!$J3:$J17))</f>
        <v>1.5707317311820621E-3</v>
      </c>
      <c r="D15" s="95">
        <f>(MIN(Merge_II!$J18:$J38))</f>
        <v>0.17991155579103604</v>
      </c>
      <c r="E15" s="95">
        <f>(MIN(Merge_II!$J39:$J75))</f>
        <v>3.3545156975025532E-2</v>
      </c>
      <c r="F15" s="95">
        <f>(MIN(Merge_II!$J76:$J94))</f>
        <v>3.7298778257581086E-2</v>
      </c>
      <c r="G15" s="24"/>
      <c r="H15" s="48"/>
      <c r="I15" s="49"/>
      <c r="J15" s="151" t="s">
        <v>67</v>
      </c>
      <c r="K15" s="152"/>
      <c r="L15" s="42"/>
      <c r="M15" s="42"/>
      <c r="N15" s="42"/>
      <c r="O15" s="121"/>
      <c r="P15" s="16"/>
      <c r="Q15" s="82"/>
      <c r="R15" s="34"/>
      <c r="S15" s="14"/>
    </row>
    <row r="16" spans="1:19" s="1" customFormat="1" ht="20.25" customHeight="1" x14ac:dyDescent="0.2">
      <c r="A16" s="93"/>
      <c r="B16" s="94"/>
      <c r="C16" s="96"/>
      <c r="D16" s="96"/>
      <c r="E16" s="96"/>
      <c r="F16" s="96"/>
      <c r="G16" s="24"/>
      <c r="H16" s="50" t="s">
        <v>10</v>
      </c>
      <c r="I16" s="51" t="s">
        <v>62</v>
      </c>
      <c r="J16" s="51" t="s">
        <v>61</v>
      </c>
      <c r="K16" s="75" t="s">
        <v>19</v>
      </c>
      <c r="L16" s="42"/>
      <c r="M16" s="42"/>
      <c r="N16" s="44"/>
      <c r="O16" s="42"/>
      <c r="P16" s="47"/>
      <c r="Q16" s="45"/>
      <c r="R16" s="34"/>
      <c r="S16" s="14"/>
    </row>
    <row r="17" spans="1:19" ht="15" customHeight="1" x14ac:dyDescent="0.2">
      <c r="A17" s="148" t="s">
        <v>49</v>
      </c>
      <c r="B17" s="94" t="s">
        <v>55</v>
      </c>
      <c r="C17" s="95">
        <f>AVERAGE(Merge_II!$F3:$F17)</f>
        <v>5.12</v>
      </c>
      <c r="D17" s="95">
        <f>AVERAGE(Merge_II!$F18:$F38)</f>
        <v>2.4000000000000004</v>
      </c>
      <c r="E17" s="95">
        <f>AVERAGE(Merge_II!$F39:$F75)</f>
        <v>2.4885714285714289</v>
      </c>
      <c r="F17" s="95">
        <f>AVERAGE(Merge_II!$F76:$F94)</f>
        <v>3.0263157894736841</v>
      </c>
      <c r="H17" s="85" t="s">
        <v>3</v>
      </c>
      <c r="I17" s="84">
        <v>1</v>
      </c>
      <c r="J17" s="84">
        <f>K1_SL1!$C$4</f>
        <v>186</v>
      </c>
      <c r="K17" s="87">
        <f>K1_SL1!$D$4</f>
        <v>26</v>
      </c>
      <c r="L17" s="84"/>
      <c r="M17" s="42"/>
      <c r="N17" s="42"/>
      <c r="O17" s="58"/>
      <c r="P17" s="45"/>
      <c r="Q17" s="45"/>
      <c r="R17" s="23"/>
      <c r="S17" s="2"/>
    </row>
    <row r="18" spans="1:19" ht="15" customHeight="1" x14ac:dyDescent="0.2">
      <c r="A18" s="148"/>
      <c r="B18" s="94" t="s">
        <v>53</v>
      </c>
      <c r="C18" s="95">
        <f>(STDEV(Merge_II!$F3:$F17))</f>
        <v>12.542624469042696</v>
      </c>
      <c r="D18" s="95">
        <f>(STDEV(Merge_II!$F18:$F38))</f>
        <v>1.6325848625211898</v>
      </c>
      <c r="E18" s="95">
        <f>(STDEV(Merge_II!$F39:$F75))</f>
        <v>2.3150748213764998</v>
      </c>
      <c r="F18" s="95">
        <f>(STDEV(Merge_II!$F76:$F94))</f>
        <v>2.9655132786497438</v>
      </c>
      <c r="H18" s="85"/>
      <c r="I18" s="84">
        <v>4</v>
      </c>
      <c r="J18" s="84">
        <f>K1_SL4!$C$4</f>
        <v>188</v>
      </c>
      <c r="K18" s="87">
        <f>K1_SL4!$D$4</f>
        <v>21</v>
      </c>
      <c r="L18" s="84"/>
      <c r="M18" s="42"/>
      <c r="N18" s="42"/>
      <c r="O18" s="58"/>
      <c r="P18" s="45"/>
      <c r="Q18" s="45"/>
      <c r="R18" s="23"/>
      <c r="S18" s="2"/>
    </row>
    <row r="19" spans="1:19" ht="15" customHeight="1" x14ac:dyDescent="0.2">
      <c r="A19" s="148"/>
      <c r="B19" s="94" t="s">
        <v>2</v>
      </c>
      <c r="C19" s="95">
        <f>MAX(Merge_II!$F3:$F17)</f>
        <v>50</v>
      </c>
      <c r="D19" s="95">
        <f>MAX(Merge_II!$F18:$F38)</f>
        <v>5.5</v>
      </c>
      <c r="E19" s="95">
        <f>MAX(Merge_II!$F39:$F75)</f>
        <v>12</v>
      </c>
      <c r="F19" s="95">
        <f>MAX(Merge_II!$F76:$F94)</f>
        <v>10</v>
      </c>
      <c r="H19" s="86"/>
      <c r="I19" s="126">
        <v>5</v>
      </c>
      <c r="J19" s="126">
        <f>K1_SL5!$C$4</f>
        <v>152</v>
      </c>
      <c r="K19" s="120">
        <f>K1_SL5!$D$4</f>
        <v>26</v>
      </c>
      <c r="L19" s="84"/>
      <c r="M19" s="42"/>
      <c r="N19" s="42"/>
      <c r="O19" s="42"/>
      <c r="P19" s="16"/>
      <c r="Q19" s="45"/>
      <c r="R19" s="23"/>
      <c r="S19" s="2"/>
    </row>
    <row r="20" spans="1:19" ht="15" customHeight="1" x14ac:dyDescent="0.2">
      <c r="A20" s="148"/>
      <c r="B20" s="94" t="s">
        <v>1</v>
      </c>
      <c r="C20" s="95">
        <f>MIN(Merge_II!$F3:$F17)</f>
        <v>0.3</v>
      </c>
      <c r="D20" s="95">
        <f>MIN(Merge_II!$F18:$F38)</f>
        <v>0.2</v>
      </c>
      <c r="E20" s="95">
        <f>MIN(Merge_II!$F39:$F75)</f>
        <v>0.2</v>
      </c>
      <c r="F20" s="95">
        <f>MIN(Merge_II!$F76:$F94)</f>
        <v>0.5</v>
      </c>
      <c r="H20" s="85" t="s">
        <v>4</v>
      </c>
      <c r="I20" s="84">
        <v>1</v>
      </c>
      <c r="J20" s="84">
        <f>K2_SL1!$C$4</f>
        <v>31</v>
      </c>
      <c r="K20" s="87">
        <f>K2_SL1!$D$4</f>
        <v>69</v>
      </c>
      <c r="L20" s="84"/>
      <c r="M20" s="42"/>
      <c r="N20" s="42"/>
      <c r="O20" s="42"/>
      <c r="P20" s="16"/>
      <c r="Q20" s="45"/>
      <c r="R20" s="23"/>
      <c r="S20" s="2"/>
    </row>
    <row r="21" spans="1:19" ht="15" customHeight="1" x14ac:dyDescent="0.2">
      <c r="A21" s="33"/>
      <c r="B21" s="94"/>
      <c r="C21" s="96"/>
      <c r="D21" s="96"/>
      <c r="E21" s="96"/>
      <c r="F21" s="96"/>
      <c r="H21" s="85"/>
      <c r="I21" s="84">
        <v>2</v>
      </c>
      <c r="J21" s="84">
        <f>K2_SL2!$C$4</f>
        <v>36</v>
      </c>
      <c r="K21" s="87">
        <f>K2_SL2!$D$4</f>
        <v>65</v>
      </c>
      <c r="L21" s="122"/>
      <c r="M21" s="40"/>
      <c r="N21" s="40"/>
      <c r="O21" s="40"/>
      <c r="P21" s="65"/>
      <c r="Q21" s="25"/>
      <c r="R21" s="2"/>
      <c r="S21" s="2"/>
    </row>
    <row r="22" spans="1:19" ht="15" customHeight="1" x14ac:dyDescent="0.2">
      <c r="A22" s="148" t="s">
        <v>50</v>
      </c>
      <c r="B22" s="94" t="s">
        <v>56</v>
      </c>
      <c r="C22" s="95">
        <f>AVERAGE(Merge_II!$K3:$K17)</f>
        <v>7</v>
      </c>
      <c r="D22" s="95">
        <f>AVERAGE(Merge_II!$K18:$K38)</f>
        <v>1.7058823529411764</v>
      </c>
      <c r="E22" s="95">
        <f>AVERAGE(Merge_II!$K39:$K75)</f>
        <v>2.9142857142857141</v>
      </c>
      <c r="F22" s="95">
        <f>AVERAGE(Merge_II!$K76:$K94)</f>
        <v>5.2647058823529411</v>
      </c>
      <c r="H22" s="85"/>
      <c r="I22" s="84">
        <v>3</v>
      </c>
      <c r="J22" s="84">
        <f>K2_SL3!$C$4</f>
        <v>33</v>
      </c>
      <c r="K22" s="87">
        <f>K2_SL3!$D$4</f>
        <v>62</v>
      </c>
      <c r="L22" s="122"/>
      <c r="M22" s="40"/>
      <c r="N22" s="40"/>
      <c r="O22" s="40"/>
      <c r="P22" s="17"/>
      <c r="Q22" s="18"/>
    </row>
    <row r="23" spans="1:19" ht="15" customHeight="1" x14ac:dyDescent="0.2">
      <c r="A23" s="148"/>
      <c r="B23" s="94" t="s">
        <v>54</v>
      </c>
      <c r="C23" s="95">
        <f>STDEV(Merge_II!$K3:$K17)</f>
        <v>17.085756551088888</v>
      </c>
      <c r="D23" s="95">
        <f>STDEV(Merge_II!$K18:$K38)</f>
        <v>2.2224622010945692</v>
      </c>
      <c r="E23" s="95">
        <f>STDEV(Merge_II!$K39:$K75)</f>
        <v>6.7524349794174627</v>
      </c>
      <c r="F23" s="95">
        <f>STDEV(Merge_II!$K76:$K94)</f>
        <v>8.1281102644211369</v>
      </c>
      <c r="H23" s="86"/>
      <c r="I23" s="126">
        <v>5</v>
      </c>
      <c r="J23" s="126">
        <f>K2_SL5!$C$4</f>
        <v>30</v>
      </c>
      <c r="K23" s="120">
        <f>K2_SL5!$D$4</f>
        <v>54</v>
      </c>
      <c r="L23" s="122"/>
      <c r="M23" s="40"/>
      <c r="N23" s="40"/>
      <c r="O23" s="40"/>
      <c r="P23" s="17"/>
      <c r="Q23" s="18"/>
    </row>
    <row r="24" spans="1:19" ht="15" customHeight="1" x14ac:dyDescent="0.2">
      <c r="A24" s="148"/>
      <c r="B24" s="94" t="s">
        <v>14</v>
      </c>
      <c r="C24" s="95">
        <f>MAX(Merge_II!$K3:$K17)</f>
        <v>65</v>
      </c>
      <c r="D24" s="95">
        <f>MAX(Merge_II!$K18:$K38)</f>
        <v>10</v>
      </c>
      <c r="E24" s="95">
        <f>MAX(Merge_II!$K39:$K75)</f>
        <v>40</v>
      </c>
      <c r="F24" s="95">
        <f>MAX(Merge_II!$K76:$K94)</f>
        <v>30</v>
      </c>
      <c r="H24" s="85" t="s">
        <v>5</v>
      </c>
      <c r="I24" s="84">
        <v>1</v>
      </c>
      <c r="J24" s="84">
        <f>K3_SL1!$C$4</f>
        <v>299</v>
      </c>
      <c r="K24" s="87">
        <f>K3_SL1!$D$4</f>
        <v>74</v>
      </c>
      <c r="L24" s="122"/>
      <c r="M24" s="122"/>
      <c r="N24" s="122"/>
      <c r="O24" s="122"/>
      <c r="P24" s="64"/>
    </row>
    <row r="25" spans="1:19" ht="15" customHeight="1" x14ac:dyDescent="0.2">
      <c r="A25" s="148"/>
      <c r="B25" s="94" t="s">
        <v>15</v>
      </c>
      <c r="C25" s="95">
        <f>MIN(Merge_II!$K3:$K17)</f>
        <v>0</v>
      </c>
      <c r="D25" s="95">
        <f>MIN(Merge_II!$K18:$K38)</f>
        <v>0</v>
      </c>
      <c r="E25" s="95">
        <f>MIN(Merge_II!$K39:$K75)</f>
        <v>0.5</v>
      </c>
      <c r="F25" s="95">
        <f>MIN(Merge_II!$K76:$K94)</f>
        <v>0</v>
      </c>
      <c r="H25" s="85"/>
      <c r="I25" s="84">
        <v>2</v>
      </c>
      <c r="J25" s="84">
        <f>K3_SL2!$C$4</f>
        <v>274</v>
      </c>
      <c r="K25" s="87">
        <f>K3_SL2!$D$4</f>
        <v>70</v>
      </c>
      <c r="L25" s="122"/>
      <c r="M25" s="122"/>
      <c r="N25" s="122"/>
      <c r="O25" s="122"/>
      <c r="P25" s="64"/>
    </row>
    <row r="26" spans="1:19" ht="15" customHeight="1" x14ac:dyDescent="0.2">
      <c r="A26" s="93"/>
      <c r="B26" s="94"/>
      <c r="C26" s="96"/>
      <c r="D26" s="96"/>
      <c r="E26" s="96"/>
      <c r="F26" s="96"/>
      <c r="H26" s="85"/>
      <c r="I26" s="84">
        <v>3</v>
      </c>
      <c r="J26" s="84">
        <f>K3_SL3!$C$4</f>
        <v>301</v>
      </c>
      <c r="K26" s="87">
        <f>K3_SL3!$D$4</f>
        <v>65</v>
      </c>
      <c r="L26" s="122"/>
      <c r="M26" s="122"/>
      <c r="N26" s="122"/>
      <c r="O26" s="122"/>
      <c r="P26" s="64"/>
    </row>
    <row r="27" spans="1:19" ht="15" customHeight="1" x14ac:dyDescent="0.2">
      <c r="A27" s="93" t="s">
        <v>18</v>
      </c>
      <c r="B27" s="94" t="s">
        <v>57</v>
      </c>
      <c r="C27" s="95">
        <f>1/C12</f>
        <v>3.7468793504496944</v>
      </c>
      <c r="D27" s="95">
        <f>1/D12</f>
        <v>1.252164288526421</v>
      </c>
      <c r="E27" s="95">
        <f>1/E12</f>
        <v>1.8623044590680642</v>
      </c>
      <c r="F27" s="95">
        <f>1/F12</f>
        <v>1.6871173848192</v>
      </c>
      <c r="H27" s="86"/>
      <c r="I27" s="126">
        <v>5</v>
      </c>
      <c r="J27" s="126">
        <f>K3_SL5!$C$4</f>
        <v>297</v>
      </c>
      <c r="K27" s="120">
        <f>K3_SL5!$D$4</f>
        <v>68</v>
      </c>
      <c r="L27" s="122"/>
      <c r="M27" s="122"/>
      <c r="N27" s="122"/>
      <c r="O27" s="122"/>
      <c r="P27" s="64"/>
    </row>
    <row r="28" spans="1:19" ht="15" customHeight="1" x14ac:dyDescent="0.2">
      <c r="A28" s="113"/>
      <c r="B28" s="36"/>
      <c r="C28" s="63"/>
      <c r="D28" s="63"/>
      <c r="E28" s="63"/>
      <c r="F28" s="63"/>
      <c r="H28" s="85" t="s">
        <v>6</v>
      </c>
      <c r="I28" s="84">
        <v>1</v>
      </c>
      <c r="J28" s="84">
        <f>K4_SL1!$C$4</f>
        <v>125</v>
      </c>
      <c r="K28" s="87">
        <f>K4_SL1!$D$4</f>
        <v>72</v>
      </c>
      <c r="L28" s="122"/>
      <c r="M28" s="122"/>
      <c r="N28" s="122"/>
      <c r="O28" s="122"/>
      <c r="P28" s="64"/>
    </row>
    <row r="29" spans="1:19" ht="15" customHeight="1" x14ac:dyDescent="0.2">
      <c r="A29" s="63"/>
      <c r="B29" s="83"/>
      <c r="C29" s="42"/>
      <c r="D29" s="42"/>
      <c r="E29" s="63"/>
      <c r="F29" s="63"/>
      <c r="H29" s="85"/>
      <c r="I29" s="84">
        <v>2</v>
      </c>
      <c r="J29" s="84">
        <f>K4_SL2!$C$4</f>
        <v>129</v>
      </c>
      <c r="K29" s="87">
        <f>K4_SL2!$D$4</f>
        <v>57</v>
      </c>
      <c r="L29" s="122"/>
      <c r="M29" s="122"/>
      <c r="N29" s="122"/>
      <c r="O29" s="122"/>
      <c r="P29" s="64"/>
    </row>
    <row r="30" spans="1:19" ht="15" customHeight="1" x14ac:dyDescent="0.2">
      <c r="A30" s="63"/>
      <c r="B30" s="83"/>
      <c r="C30" s="42"/>
      <c r="D30" s="42"/>
      <c r="E30" s="63"/>
      <c r="F30" s="63"/>
      <c r="H30" s="85"/>
      <c r="I30" s="84">
        <v>3</v>
      </c>
      <c r="J30" s="84">
        <f>K4_SL3!$C$4</f>
        <v>128</v>
      </c>
      <c r="K30" s="87">
        <f>K4_SL3!$D$4</f>
        <v>64</v>
      </c>
      <c r="L30" s="84"/>
      <c r="M30" s="84"/>
      <c r="N30" s="84"/>
      <c r="O30" s="84"/>
      <c r="P30" s="15"/>
    </row>
    <row r="31" spans="1:19" ht="15" customHeight="1" x14ac:dyDescent="0.2">
      <c r="A31" s="63"/>
      <c r="B31" s="83"/>
      <c r="C31" s="42"/>
      <c r="D31" s="42"/>
      <c r="E31" s="63"/>
      <c r="F31" s="63"/>
      <c r="H31" s="85"/>
      <c r="I31" s="84">
        <v>4</v>
      </c>
      <c r="J31" s="84">
        <f>K4_SL4!$C$4</f>
        <v>118</v>
      </c>
      <c r="K31" s="87">
        <f>K4_SL4!$D$4</f>
        <v>61</v>
      </c>
      <c r="L31" s="42"/>
      <c r="M31" s="42"/>
      <c r="N31" s="42"/>
      <c r="O31" s="84"/>
      <c r="P31" s="15"/>
    </row>
    <row r="32" spans="1:19" ht="15" customHeight="1" x14ac:dyDescent="0.2">
      <c r="A32" s="63"/>
      <c r="B32" s="83"/>
      <c r="C32" s="42"/>
      <c r="D32" s="42"/>
      <c r="E32" s="63"/>
      <c r="F32" s="63"/>
      <c r="H32" s="86"/>
      <c r="I32" s="126">
        <v>5</v>
      </c>
      <c r="J32" s="126">
        <f>K4_SL5!$C$4</f>
        <v>128</v>
      </c>
      <c r="K32" s="120">
        <f>K4_SL5!$D$4</f>
        <v>75</v>
      </c>
      <c r="L32" s="42"/>
      <c r="M32" s="42"/>
      <c r="N32" s="42"/>
      <c r="O32" s="84"/>
      <c r="P32" s="15"/>
    </row>
    <row r="33" spans="1:16" ht="18" customHeight="1" x14ac:dyDescent="0.2">
      <c r="A33" s="63"/>
      <c r="B33" s="83"/>
      <c r="C33" s="42"/>
      <c r="D33" s="42"/>
      <c r="E33" s="63"/>
      <c r="F33" s="63"/>
      <c r="H33" s="84"/>
      <c r="I33" s="84"/>
      <c r="J33" s="84"/>
      <c r="K33" s="84"/>
      <c r="L33" s="84"/>
      <c r="M33" s="84"/>
      <c r="N33" s="123"/>
      <c r="O33" s="123"/>
      <c r="P33" s="15"/>
    </row>
    <row r="34" spans="1:16" ht="15" customHeight="1" x14ac:dyDescent="0.2">
      <c r="A34" s="63"/>
      <c r="B34" s="83"/>
      <c r="C34" s="42"/>
      <c r="D34" s="42"/>
      <c r="E34" s="63"/>
      <c r="F34" s="63"/>
      <c r="G34" s="36"/>
      <c r="H34" s="115" t="s">
        <v>3</v>
      </c>
      <c r="I34" s="118">
        <f>ABS(I40-C6)</f>
        <v>29.333333333333343</v>
      </c>
      <c r="J34" s="146" t="s">
        <v>66</v>
      </c>
      <c r="K34" s="88"/>
      <c r="L34" s="88"/>
      <c r="P34" s="15"/>
    </row>
    <row r="35" spans="1:16" ht="15.75" customHeight="1" x14ac:dyDescent="0.2">
      <c r="A35" s="63"/>
      <c r="B35" s="83"/>
      <c r="C35" s="42"/>
      <c r="D35" s="42"/>
      <c r="E35" s="63"/>
      <c r="F35" s="63"/>
      <c r="G35" s="36"/>
      <c r="H35" s="116" t="s">
        <v>4</v>
      </c>
      <c r="I35" s="119">
        <f>ABS((D6+180)-I40)</f>
        <v>66.5</v>
      </c>
      <c r="J35" s="146"/>
      <c r="K35" s="88"/>
      <c r="L35" s="88"/>
      <c r="P35" s="15"/>
    </row>
    <row r="36" spans="1:16" ht="15.75" customHeight="1" x14ac:dyDescent="0.2">
      <c r="A36" s="63"/>
      <c r="B36" s="90"/>
      <c r="C36" s="63"/>
      <c r="D36" s="90"/>
      <c r="E36" s="63"/>
      <c r="F36" s="63"/>
      <c r="G36" s="36"/>
      <c r="H36" s="116" t="s">
        <v>5</v>
      </c>
      <c r="I36" s="119">
        <f>ABS(I40-(E6-180))</f>
        <v>33.25</v>
      </c>
      <c r="J36" s="146"/>
      <c r="K36" s="88"/>
      <c r="L36" s="88"/>
      <c r="P36" s="15"/>
    </row>
    <row r="37" spans="1:16" x14ac:dyDescent="0.2">
      <c r="A37" s="63"/>
      <c r="B37" s="63"/>
      <c r="C37" s="63"/>
      <c r="D37" s="63"/>
      <c r="E37" s="63"/>
      <c r="F37" s="63"/>
      <c r="G37" s="36"/>
      <c r="H37" s="116" t="s">
        <v>6</v>
      </c>
      <c r="I37" s="119">
        <f>I40-F6</f>
        <v>20.400000000000006</v>
      </c>
      <c r="J37" s="146"/>
      <c r="K37" s="88"/>
      <c r="L37" s="88"/>
      <c r="P37" s="15"/>
    </row>
    <row r="38" spans="1:16" x14ac:dyDescent="0.2">
      <c r="B38" s="42"/>
      <c r="C38" s="88"/>
      <c r="D38" s="42"/>
      <c r="E38" s="88"/>
      <c r="F38" s="63"/>
      <c r="G38" s="36"/>
      <c r="H38" s="117" t="s">
        <v>65</v>
      </c>
      <c r="I38" s="112">
        <f>I40-130</f>
        <v>16</v>
      </c>
      <c r="J38" s="146"/>
      <c r="K38" s="88"/>
      <c r="L38" s="88"/>
      <c r="P38" s="15"/>
    </row>
    <row r="39" spans="1:16" ht="15.75" customHeight="1" x14ac:dyDescent="0.2">
      <c r="B39" s="42"/>
      <c r="C39" s="88"/>
      <c r="D39" s="42"/>
      <c r="E39" s="88"/>
      <c r="F39" s="63"/>
      <c r="G39" s="63"/>
      <c r="H39" s="122"/>
      <c r="I39" s="124"/>
      <c r="J39" s="124"/>
      <c r="K39" s="84"/>
      <c r="L39" s="122"/>
      <c r="P39" s="64"/>
    </row>
    <row r="40" spans="1:16" x14ac:dyDescent="0.2">
      <c r="B40" s="42"/>
      <c r="C40" s="88"/>
      <c r="D40" s="42"/>
      <c r="E40" s="88"/>
      <c r="F40" s="63"/>
      <c r="G40" s="30"/>
      <c r="H40" s="122"/>
      <c r="I40" s="122">
        <v>146</v>
      </c>
      <c r="J40" s="125" t="s">
        <v>68</v>
      </c>
      <c r="K40" s="84"/>
      <c r="L40" s="122"/>
      <c r="P40" s="64"/>
    </row>
    <row r="41" spans="1:16" x14ac:dyDescent="0.2">
      <c r="B41" s="42"/>
      <c r="C41" s="88"/>
      <c r="D41" s="42"/>
      <c r="E41" s="88"/>
      <c r="F41" s="63"/>
      <c r="G41" s="63"/>
      <c r="H41" s="84"/>
      <c r="I41" s="84"/>
      <c r="J41" s="84"/>
      <c r="K41" s="84"/>
      <c r="L41" s="122"/>
      <c r="M41" s="84"/>
      <c r="N41" s="84"/>
      <c r="O41" s="84"/>
      <c r="P41" s="64"/>
    </row>
    <row r="42" spans="1:16" x14ac:dyDescent="0.2">
      <c r="B42" s="42"/>
      <c r="C42" s="88"/>
      <c r="D42" s="42"/>
      <c r="E42" s="88"/>
      <c r="F42" s="63"/>
      <c r="G42" s="63"/>
      <c r="H42" s="84"/>
      <c r="I42" s="84"/>
      <c r="J42" s="84"/>
      <c r="K42" s="84"/>
      <c r="L42" s="122"/>
      <c r="M42" s="84"/>
      <c r="N42" s="88"/>
      <c r="O42" s="84"/>
      <c r="P42" s="64"/>
    </row>
    <row r="43" spans="1:16" ht="15" x14ac:dyDescent="0.2">
      <c r="B43" s="63"/>
      <c r="C43" s="91"/>
      <c r="D43" s="63"/>
      <c r="E43" s="91"/>
      <c r="F43" s="63"/>
      <c r="G43" s="36"/>
      <c r="H43" s="84"/>
      <c r="I43" s="84"/>
      <c r="J43" s="88"/>
      <c r="K43" s="88"/>
      <c r="L43" s="122"/>
      <c r="M43" s="84"/>
      <c r="N43" s="88"/>
      <c r="O43" s="84"/>
      <c r="P43" s="64"/>
    </row>
    <row r="44" spans="1:16" ht="15" x14ac:dyDescent="0.2">
      <c r="B44" s="42"/>
      <c r="C44" s="91"/>
      <c r="D44" s="42"/>
      <c r="E44" s="91"/>
      <c r="F44" s="63"/>
      <c r="G44" s="36"/>
      <c r="H44" s="84"/>
      <c r="I44" s="84"/>
      <c r="J44" s="88"/>
      <c r="K44" s="88"/>
      <c r="L44" s="122"/>
      <c r="M44" s="84"/>
      <c r="N44" s="88"/>
      <c r="O44" s="84"/>
      <c r="P44" s="64"/>
    </row>
    <row r="45" spans="1:16" ht="15" x14ac:dyDescent="0.2">
      <c r="B45" s="63"/>
      <c r="C45" s="63"/>
      <c r="D45" s="42"/>
      <c r="E45" s="91"/>
      <c r="F45" s="63"/>
      <c r="G45" s="36"/>
      <c r="H45" s="84"/>
      <c r="I45" s="84"/>
      <c r="J45" s="88"/>
      <c r="K45" s="88"/>
      <c r="L45" s="122"/>
      <c r="M45" s="84"/>
      <c r="N45" s="88"/>
      <c r="O45" s="84"/>
      <c r="P45" s="64"/>
    </row>
    <row r="46" spans="1:16" ht="15" x14ac:dyDescent="0.2">
      <c r="B46" s="63"/>
      <c r="C46" s="63"/>
      <c r="D46" s="42"/>
      <c r="E46" s="91"/>
      <c r="F46" s="63"/>
      <c r="G46" s="36"/>
      <c r="H46" s="84"/>
      <c r="I46" s="84"/>
      <c r="J46" s="88"/>
      <c r="K46" s="88"/>
      <c r="L46" s="122"/>
      <c r="M46" s="84"/>
      <c r="N46" s="88"/>
      <c r="O46" s="84"/>
      <c r="P46" s="64"/>
    </row>
    <row r="47" spans="1:16" ht="15" x14ac:dyDescent="0.2">
      <c r="B47" s="63"/>
      <c r="C47" s="63"/>
      <c r="D47" s="63"/>
      <c r="E47" s="91"/>
      <c r="F47" s="63"/>
      <c r="M47" s="63"/>
      <c r="N47" s="63"/>
      <c r="O47" s="63"/>
    </row>
    <row r="48" spans="1:16" ht="15" x14ac:dyDescent="0.2">
      <c r="A48" s="40"/>
      <c r="B48" s="92"/>
      <c r="C48" s="42"/>
      <c r="D48" s="42"/>
      <c r="E48" s="91"/>
      <c r="F48" s="42"/>
      <c r="M48" s="63"/>
      <c r="N48" s="63"/>
      <c r="O48" s="63"/>
    </row>
    <row r="49" spans="1:15" ht="15" x14ac:dyDescent="0.2">
      <c r="A49" s="40"/>
      <c r="B49" s="42"/>
      <c r="C49" s="42"/>
      <c r="D49" s="42"/>
      <c r="E49" s="91"/>
      <c r="F49" s="42"/>
      <c r="M49" s="63"/>
      <c r="N49" s="63"/>
      <c r="O49" s="63"/>
    </row>
    <row r="50" spans="1:15" ht="15" x14ac:dyDescent="0.2">
      <c r="A50" s="40"/>
      <c r="B50" s="42"/>
      <c r="C50" s="42"/>
      <c r="D50" s="91"/>
      <c r="E50" s="147"/>
      <c r="F50" s="63"/>
    </row>
    <row r="51" spans="1:15" ht="15" x14ac:dyDescent="0.2">
      <c r="A51" s="40"/>
      <c r="B51" s="42"/>
      <c r="C51" s="42"/>
      <c r="D51" s="91"/>
      <c r="E51" s="147"/>
      <c r="F51" s="63"/>
    </row>
    <row r="52" spans="1:15" ht="15" x14ac:dyDescent="0.2">
      <c r="A52" s="40"/>
      <c r="B52" s="42"/>
      <c r="C52" s="42"/>
      <c r="D52" s="91"/>
      <c r="E52" s="147"/>
      <c r="F52" s="63"/>
    </row>
    <row r="53" spans="1:15" ht="15" x14ac:dyDescent="0.2">
      <c r="B53" s="63"/>
      <c r="C53" s="63"/>
      <c r="D53" s="91"/>
      <c r="E53" s="147"/>
      <c r="F53" s="63"/>
    </row>
    <row r="54" spans="1:15" x14ac:dyDescent="0.2">
      <c r="B54" s="63"/>
      <c r="C54" s="63"/>
      <c r="D54" s="63"/>
      <c r="E54" s="63"/>
      <c r="F54" s="63"/>
    </row>
  </sheetData>
  <mergeCells count="15">
    <mergeCell ref="C3:F3"/>
    <mergeCell ref="A6:A9"/>
    <mergeCell ref="J34:J38"/>
    <mergeCell ref="E52:E53"/>
    <mergeCell ref="E50:E51"/>
    <mergeCell ref="A22:A25"/>
    <mergeCell ref="C4:C5"/>
    <mergeCell ref="D4:D5"/>
    <mergeCell ref="E4:E5"/>
    <mergeCell ref="F4:F5"/>
    <mergeCell ref="A4:B4"/>
    <mergeCell ref="A10:B10"/>
    <mergeCell ref="A12:A15"/>
    <mergeCell ref="A17:A20"/>
    <mergeCell ref="J15:K15"/>
  </mergeCells>
  <phoneticPr fontId="3" type="noConversion"/>
  <pageMargins left="0.78740157499999996" right="0.78740157499999996" top="0.984251969" bottom="0.984251969" header="0.4921259845" footer="0.4921259845"/>
  <pageSetup paperSize="9" scale="4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29"/>
  <sheetViews>
    <sheetView workbookViewId="0">
      <selection activeCell="F26" sqref="F26"/>
    </sheetView>
  </sheetViews>
  <sheetFormatPr baseColWidth="10" defaultRowHeight="12.75" x14ac:dyDescent="0.2"/>
  <cols>
    <col min="1" max="1" width="14.28515625" style="42" customWidth="1"/>
    <col min="2" max="2" width="21.42578125" style="42" customWidth="1"/>
    <col min="3" max="3" width="14.85546875" style="42" customWidth="1"/>
    <col min="4" max="4" width="24.140625" style="42" customWidth="1"/>
    <col min="5" max="5" width="14.140625" style="42" customWidth="1"/>
    <col min="6" max="6" width="17.7109375" style="42" customWidth="1"/>
    <col min="7" max="7" width="13.5703125" style="42" customWidth="1"/>
    <col min="8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34</v>
      </c>
      <c r="C2" s="42">
        <v>233</v>
      </c>
      <c r="D2" s="42">
        <v>14</v>
      </c>
    </row>
    <row r="3" spans="1:9" x14ac:dyDescent="0.2">
      <c r="B3" s="48" t="s">
        <v>35</v>
      </c>
      <c r="C3" s="42">
        <v>31</v>
      </c>
      <c r="D3" s="42">
        <v>54</v>
      </c>
      <c r="E3" s="149" t="s">
        <v>13</v>
      </c>
    </row>
    <row r="4" spans="1:9" x14ac:dyDescent="0.2">
      <c r="B4" s="50" t="s">
        <v>36</v>
      </c>
      <c r="C4" s="42">
        <v>30</v>
      </c>
      <c r="D4" s="42">
        <v>54</v>
      </c>
      <c r="E4" s="149"/>
    </row>
    <row r="5" spans="1:9" x14ac:dyDescent="0.2">
      <c r="B5" s="40" t="s">
        <v>12</v>
      </c>
      <c r="C5" s="42">
        <v>59.9</v>
      </c>
      <c r="D5" s="58">
        <f>RADIANS(C5)</f>
        <v>1.0454522219446034</v>
      </c>
    </row>
    <row r="6" spans="1:9" x14ac:dyDescent="0.2">
      <c r="B6" s="40" t="s">
        <v>20</v>
      </c>
      <c r="C6" s="59">
        <f>1/SIN(D5)</f>
        <v>1.15586702653912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80</v>
      </c>
      <c r="H8" s="43" t="s">
        <v>25</v>
      </c>
      <c r="I8" s="43" t="s">
        <v>26</v>
      </c>
    </row>
    <row r="9" spans="1:9" x14ac:dyDescent="0.2">
      <c r="A9" s="44">
        <v>0.3</v>
      </c>
      <c r="B9" s="44">
        <v>4</v>
      </c>
      <c r="C9" s="44">
        <v>70</v>
      </c>
      <c r="D9" s="44"/>
      <c r="E9" s="44"/>
      <c r="F9" s="44">
        <v>5</v>
      </c>
      <c r="G9" s="44" t="s">
        <v>4</v>
      </c>
      <c r="H9" s="44"/>
      <c r="I9" s="44"/>
    </row>
    <row r="10" spans="1:9" x14ac:dyDescent="0.2">
      <c r="A10" s="42">
        <v>1.05</v>
      </c>
      <c r="B10" s="42">
        <v>33</v>
      </c>
      <c r="C10" s="42">
        <v>60</v>
      </c>
      <c r="D10" s="42">
        <v>1.5</v>
      </c>
      <c r="E10" s="42">
        <v>4</v>
      </c>
      <c r="F10" s="42">
        <v>5</v>
      </c>
      <c r="G10" s="42" t="s">
        <v>4</v>
      </c>
      <c r="H10" s="58">
        <f t="shared" ref="H10:H17" si="0">A10-A9</f>
        <v>0.75</v>
      </c>
      <c r="I10" s="58">
        <f t="shared" ref="I10:I17" si="1">H10/$C$6</f>
        <v>0.64886356542727841</v>
      </c>
    </row>
    <row r="11" spans="1:9" x14ac:dyDescent="0.2">
      <c r="A11" s="42">
        <v>1.7</v>
      </c>
      <c r="B11" s="42">
        <v>46</v>
      </c>
      <c r="C11" s="42">
        <v>40</v>
      </c>
      <c r="D11" s="42">
        <v>1.5</v>
      </c>
      <c r="E11" s="42">
        <v>0</v>
      </c>
      <c r="F11" s="42">
        <v>5</v>
      </c>
      <c r="G11" s="42" t="s">
        <v>4</v>
      </c>
      <c r="H11" s="58">
        <f t="shared" si="0"/>
        <v>0.64999999999999991</v>
      </c>
      <c r="I11" s="58">
        <f t="shared" si="1"/>
        <v>0.56234842337030788</v>
      </c>
    </row>
    <row r="12" spans="1:9" x14ac:dyDescent="0.2">
      <c r="A12" s="42">
        <v>2.9</v>
      </c>
      <c r="B12" s="42">
        <v>44</v>
      </c>
      <c r="C12" s="42">
        <v>40</v>
      </c>
      <c r="D12" s="42">
        <v>1</v>
      </c>
      <c r="E12" s="42">
        <v>0.5</v>
      </c>
      <c r="F12" s="42">
        <v>5</v>
      </c>
      <c r="G12" s="42" t="s">
        <v>4</v>
      </c>
      <c r="H12" s="58">
        <f t="shared" si="0"/>
        <v>1.2</v>
      </c>
      <c r="I12" s="58">
        <f t="shared" si="1"/>
        <v>1.0381817046836455</v>
      </c>
    </row>
    <row r="13" spans="1:9" x14ac:dyDescent="0.2">
      <c r="A13" s="42">
        <v>3.15</v>
      </c>
      <c r="B13" s="42">
        <v>47</v>
      </c>
      <c r="C13" s="42">
        <v>53</v>
      </c>
      <c r="D13" s="42">
        <v>4</v>
      </c>
      <c r="E13" s="42">
        <v>0.2</v>
      </c>
      <c r="F13" s="42">
        <v>5</v>
      </c>
      <c r="G13" s="42" t="s">
        <v>4</v>
      </c>
      <c r="H13" s="58">
        <f t="shared" si="0"/>
        <v>0.25</v>
      </c>
      <c r="I13" s="58">
        <f t="shared" si="1"/>
        <v>0.21628785514242613</v>
      </c>
    </row>
    <row r="14" spans="1:9" x14ac:dyDescent="0.2">
      <c r="A14" s="42">
        <v>3.45</v>
      </c>
      <c r="B14" s="42">
        <v>23</v>
      </c>
      <c r="C14" s="42">
        <v>53</v>
      </c>
      <c r="D14" s="42">
        <v>0.1</v>
      </c>
      <c r="E14" s="42">
        <v>0.1</v>
      </c>
      <c r="F14" s="42">
        <v>5</v>
      </c>
      <c r="G14" s="42" t="s">
        <v>4</v>
      </c>
      <c r="H14" s="58">
        <f t="shared" si="0"/>
        <v>0.30000000000000027</v>
      </c>
      <c r="I14" s="58">
        <f t="shared" si="1"/>
        <v>0.25954542617091159</v>
      </c>
    </row>
    <row r="15" spans="1:9" x14ac:dyDescent="0.2">
      <c r="A15" s="42">
        <v>4.2</v>
      </c>
      <c r="B15" s="42">
        <v>52</v>
      </c>
      <c r="C15" s="42">
        <v>48</v>
      </c>
      <c r="D15" s="42">
        <v>0.5</v>
      </c>
      <c r="E15" s="42">
        <v>0</v>
      </c>
      <c r="F15" s="42">
        <v>5</v>
      </c>
      <c r="G15" s="42" t="s">
        <v>4</v>
      </c>
      <c r="H15" s="58">
        <f t="shared" si="0"/>
        <v>0.75</v>
      </c>
      <c r="I15" s="58">
        <f t="shared" si="1"/>
        <v>0.64886356542727841</v>
      </c>
    </row>
    <row r="16" spans="1:9" x14ac:dyDescent="0.2">
      <c r="A16" s="42">
        <v>4.55</v>
      </c>
      <c r="B16" s="42">
        <v>22</v>
      </c>
      <c r="C16" s="42">
        <v>73</v>
      </c>
      <c r="D16" s="42">
        <v>0</v>
      </c>
      <c r="E16" s="42">
        <v>1</v>
      </c>
      <c r="F16" s="42">
        <v>5</v>
      </c>
      <c r="G16" s="42" t="s">
        <v>4</v>
      </c>
      <c r="H16" s="58">
        <f t="shared" si="0"/>
        <v>0.34999999999999964</v>
      </c>
      <c r="I16" s="58">
        <f t="shared" si="1"/>
        <v>0.3028029971993963</v>
      </c>
    </row>
    <row r="17" spans="1:9" x14ac:dyDescent="0.2">
      <c r="A17" s="42">
        <v>5.7</v>
      </c>
      <c r="B17" s="42">
        <v>19</v>
      </c>
      <c r="C17" s="42">
        <v>61</v>
      </c>
      <c r="F17" s="42">
        <v>5</v>
      </c>
      <c r="G17" s="42" t="s">
        <v>4</v>
      </c>
      <c r="H17" s="58">
        <f t="shared" si="0"/>
        <v>1.1500000000000004</v>
      </c>
      <c r="I17" s="58">
        <f t="shared" si="1"/>
        <v>0.99492413365516053</v>
      </c>
    </row>
    <row r="18" spans="1:9" x14ac:dyDescent="0.2">
      <c r="H18" s="58"/>
      <c r="I18" s="58"/>
    </row>
    <row r="19" spans="1:9" x14ac:dyDescent="0.2">
      <c r="H19" s="58"/>
      <c r="I19" s="58"/>
    </row>
    <row r="20" spans="1:9" x14ac:dyDescent="0.2">
      <c r="H20" s="58"/>
      <c r="I20" s="58"/>
    </row>
    <row r="21" spans="1:9" x14ac:dyDescent="0.2">
      <c r="H21" s="58"/>
      <c r="I21" s="58"/>
    </row>
    <row r="22" spans="1:9" x14ac:dyDescent="0.2">
      <c r="H22" s="58"/>
      <c r="I22" s="58"/>
    </row>
    <row r="23" spans="1:9" x14ac:dyDescent="0.2">
      <c r="H23" s="58"/>
      <c r="I23" s="58"/>
    </row>
    <row r="24" spans="1:9" x14ac:dyDescent="0.2">
      <c r="H24" s="58"/>
      <c r="I24" s="58"/>
    </row>
    <row r="25" spans="1:9" x14ac:dyDescent="0.2">
      <c r="H25" s="58"/>
      <c r="I25" s="58"/>
    </row>
    <row r="26" spans="1:9" x14ac:dyDescent="0.2">
      <c r="H26" s="58"/>
      <c r="I26" s="58"/>
    </row>
    <row r="27" spans="1:9" x14ac:dyDescent="0.2">
      <c r="H27" s="58"/>
      <c r="I27" s="58"/>
    </row>
    <row r="28" spans="1:9" x14ac:dyDescent="0.2">
      <c r="H28" s="58"/>
      <c r="I28" s="58"/>
    </row>
    <row r="29" spans="1:9" x14ac:dyDescent="0.2">
      <c r="H29" s="58"/>
      <c r="I29" s="58"/>
    </row>
  </sheetData>
  <sortState ref="A30:C38">
    <sortCondition ref="A30:A38"/>
  </sortState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4"/>
  <sheetViews>
    <sheetView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2" width="21.85546875" style="42" customWidth="1"/>
    <col min="3" max="3" width="14.85546875" style="42" customWidth="1"/>
    <col min="4" max="4" width="26.7109375" style="42" customWidth="1"/>
    <col min="5" max="5" width="19.7109375" style="42" customWidth="1"/>
    <col min="6" max="6" width="16.140625" style="42" customWidth="1"/>
    <col min="7" max="7" width="14.28515625" style="42" customWidth="1"/>
    <col min="8" max="8" width="13.28515625" style="42" customWidth="1"/>
    <col min="9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30</v>
      </c>
      <c r="C2" s="42">
        <v>190</v>
      </c>
      <c r="D2" s="42">
        <v>5</v>
      </c>
    </row>
    <row r="3" spans="1:9" x14ac:dyDescent="0.2">
      <c r="B3" s="48" t="s">
        <v>39</v>
      </c>
      <c r="C3" s="42">
        <v>307</v>
      </c>
      <c r="D3" s="42">
        <v>74</v>
      </c>
      <c r="E3" s="149" t="s">
        <v>13</v>
      </c>
    </row>
    <row r="4" spans="1:9" x14ac:dyDescent="0.2">
      <c r="B4" s="50" t="s">
        <v>40</v>
      </c>
      <c r="C4" s="42">
        <v>299</v>
      </c>
      <c r="D4" s="42">
        <v>74</v>
      </c>
      <c r="E4" s="149"/>
    </row>
    <row r="5" spans="1:9" x14ac:dyDescent="0.2">
      <c r="B5" s="40" t="s">
        <v>12</v>
      </c>
      <c r="C5" s="42">
        <v>19.600000000000001</v>
      </c>
      <c r="D5" s="58">
        <f>RADIANS(C5)</f>
        <v>0.34208453339088862</v>
      </c>
    </row>
    <row r="6" spans="1:9" x14ac:dyDescent="0.2">
      <c r="B6" s="40" t="s">
        <v>20</v>
      </c>
      <c r="C6" s="59">
        <f>1/SIN(D5)</f>
        <v>2.9810562542441037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81</v>
      </c>
      <c r="H8" s="43" t="s">
        <v>25</v>
      </c>
      <c r="I8" s="43" t="s">
        <v>26</v>
      </c>
    </row>
    <row r="9" spans="1:9" x14ac:dyDescent="0.2">
      <c r="A9" s="42">
        <v>2.2999999999999998</v>
      </c>
      <c r="B9" s="42">
        <v>330</v>
      </c>
      <c r="C9" s="42">
        <v>75</v>
      </c>
      <c r="F9" s="42">
        <v>1</v>
      </c>
      <c r="G9" s="42" t="s">
        <v>5</v>
      </c>
      <c r="H9" s="42" t="s">
        <v>0</v>
      </c>
      <c r="I9" s="42" t="s">
        <v>0</v>
      </c>
    </row>
    <row r="10" spans="1:9" x14ac:dyDescent="0.2">
      <c r="A10" s="42">
        <v>2.4</v>
      </c>
      <c r="B10" s="42">
        <v>330</v>
      </c>
      <c r="C10" s="42">
        <v>72</v>
      </c>
      <c r="F10" s="42">
        <v>1</v>
      </c>
      <c r="G10" s="42" t="s">
        <v>5</v>
      </c>
      <c r="H10" s="58">
        <f>A10-A9</f>
        <v>0.10000000000000009</v>
      </c>
      <c r="I10" s="58">
        <f>H10/$C$6</f>
        <v>3.3545156975025532E-2</v>
      </c>
    </row>
    <row r="11" spans="1:9" x14ac:dyDescent="0.2">
      <c r="A11" s="42">
        <v>2.65</v>
      </c>
      <c r="B11" s="42">
        <v>318</v>
      </c>
      <c r="C11" s="42">
        <v>67</v>
      </c>
      <c r="F11" s="42">
        <v>1</v>
      </c>
      <c r="G11" s="42" t="s">
        <v>5</v>
      </c>
      <c r="H11" s="58">
        <f t="shared" ref="H11:H12" si="0">A11-A10</f>
        <v>0.25</v>
      </c>
      <c r="I11" s="58">
        <f t="shared" ref="I11:I15" si="1">H11/$C$6</f>
        <v>8.3862892437563757E-2</v>
      </c>
    </row>
    <row r="12" spans="1:9" x14ac:dyDescent="0.2">
      <c r="A12" s="42">
        <v>4</v>
      </c>
      <c r="B12" s="42">
        <v>276</v>
      </c>
      <c r="C12" s="42">
        <v>82</v>
      </c>
      <c r="F12" s="42">
        <v>1</v>
      </c>
      <c r="G12" s="42" t="s">
        <v>5</v>
      </c>
      <c r="H12" s="58">
        <f t="shared" si="0"/>
        <v>1.35</v>
      </c>
      <c r="I12" s="58">
        <f t="shared" si="1"/>
        <v>0.45285961916284434</v>
      </c>
    </row>
    <row r="13" spans="1:9" x14ac:dyDescent="0.2">
      <c r="A13" s="42">
        <v>4.5999999999999996</v>
      </c>
      <c r="B13" s="42">
        <v>311</v>
      </c>
      <c r="C13" s="42">
        <v>86</v>
      </c>
      <c r="F13" s="42">
        <v>1</v>
      </c>
      <c r="G13" s="42" t="s">
        <v>5</v>
      </c>
      <c r="H13" s="58">
        <f>A13-A12</f>
        <v>0.59999999999999964</v>
      </c>
      <c r="I13" s="58">
        <f t="shared" si="1"/>
        <v>0.2012709418501529</v>
      </c>
    </row>
    <row r="14" spans="1:9" x14ac:dyDescent="0.2">
      <c r="A14" s="42">
        <v>5.6</v>
      </c>
      <c r="B14" s="42">
        <v>296</v>
      </c>
      <c r="C14" s="42">
        <v>75</v>
      </c>
      <c r="F14" s="42">
        <v>1</v>
      </c>
      <c r="G14" s="42" t="s">
        <v>5</v>
      </c>
      <c r="H14" s="58">
        <f>A14-A13</f>
        <v>1</v>
      </c>
      <c r="I14" s="58">
        <f t="shared" si="1"/>
        <v>0.33545156975025503</v>
      </c>
    </row>
    <row r="15" spans="1:9" x14ac:dyDescent="0.2">
      <c r="A15" s="42">
        <v>6.3</v>
      </c>
      <c r="B15" s="42">
        <v>290</v>
      </c>
      <c r="C15" s="42">
        <v>67</v>
      </c>
      <c r="F15" s="42">
        <v>1</v>
      </c>
      <c r="G15" s="42" t="s">
        <v>5</v>
      </c>
      <c r="H15" s="58">
        <f>A15-A14</f>
        <v>0.70000000000000018</v>
      </c>
      <c r="I15" s="58">
        <f t="shared" si="1"/>
        <v>0.23481609882517859</v>
      </c>
    </row>
    <row r="16" spans="1:9" x14ac:dyDescent="0.2">
      <c r="H16" s="58"/>
      <c r="I16" s="58"/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  <row r="23" spans="8:9" x14ac:dyDescent="0.2">
      <c r="H23" s="58"/>
      <c r="I23" s="58"/>
    </row>
    <row r="24" spans="8:9" x14ac:dyDescent="0.2">
      <c r="H24" s="58"/>
      <c r="I24" s="58"/>
    </row>
  </sheetData>
  <sortState ref="A28:C34">
    <sortCondition ref="A28:A34"/>
  </sortState>
  <mergeCells count="1">
    <mergeCell ref="E3:E4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39"/>
  <sheetViews>
    <sheetView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3" width="20.28515625" style="42" customWidth="1"/>
    <col min="4" max="4" width="26.7109375" style="42" customWidth="1"/>
    <col min="5" max="5" width="19.7109375" style="42" customWidth="1"/>
    <col min="6" max="6" width="14" style="42" customWidth="1"/>
    <col min="7" max="7" width="14.7109375" style="42" customWidth="1"/>
    <col min="8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37</v>
      </c>
      <c r="C2" s="42">
        <v>70</v>
      </c>
      <c r="D2" s="42">
        <v>0</v>
      </c>
    </row>
    <row r="3" spans="1:9" x14ac:dyDescent="0.2">
      <c r="B3" s="48" t="s">
        <v>39</v>
      </c>
      <c r="C3" s="42">
        <v>274</v>
      </c>
      <c r="D3" s="42">
        <v>71</v>
      </c>
      <c r="E3" s="149" t="s">
        <v>13</v>
      </c>
    </row>
    <row r="4" spans="1:9" x14ac:dyDescent="0.2">
      <c r="B4" s="50" t="s">
        <v>40</v>
      </c>
      <c r="C4" s="42">
        <v>274</v>
      </c>
      <c r="D4" s="42">
        <v>70</v>
      </c>
      <c r="E4" s="149"/>
    </row>
    <row r="5" spans="1:9" x14ac:dyDescent="0.2">
      <c r="B5" s="40" t="s">
        <v>12</v>
      </c>
      <c r="C5" s="42">
        <v>59.1</v>
      </c>
      <c r="D5" s="58">
        <f>RADIANS(C5)</f>
        <v>1.0314895879286488</v>
      </c>
    </row>
    <row r="6" spans="1:9" x14ac:dyDescent="0.2">
      <c r="B6" s="40" t="s">
        <v>20</v>
      </c>
      <c r="C6" s="59">
        <f>1/SIN(D5)</f>
        <v>1.1654130046918247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81</v>
      </c>
      <c r="H8" s="43" t="s">
        <v>25</v>
      </c>
      <c r="I8" s="43" t="s">
        <v>26</v>
      </c>
    </row>
    <row r="9" spans="1:9" x14ac:dyDescent="0.2">
      <c r="A9" s="42">
        <v>1.25</v>
      </c>
      <c r="B9" s="42">
        <v>281</v>
      </c>
      <c r="C9" s="42">
        <v>65</v>
      </c>
      <c r="D9" s="42">
        <v>1.5</v>
      </c>
      <c r="E9" s="42">
        <v>0.7</v>
      </c>
      <c r="F9" s="42">
        <v>2</v>
      </c>
      <c r="G9" s="42" t="s">
        <v>5</v>
      </c>
      <c r="H9" s="58"/>
      <c r="I9" s="58"/>
    </row>
    <row r="10" spans="1:9" x14ac:dyDescent="0.2">
      <c r="A10" s="42">
        <v>1.55</v>
      </c>
      <c r="B10" s="42">
        <v>279</v>
      </c>
      <c r="C10" s="42">
        <v>81</v>
      </c>
      <c r="D10" s="42">
        <v>2</v>
      </c>
      <c r="E10" s="42">
        <v>0.05</v>
      </c>
      <c r="F10" s="42">
        <v>2</v>
      </c>
      <c r="G10" s="42" t="s">
        <v>5</v>
      </c>
      <c r="H10" s="58">
        <f t="shared" ref="H10:H20" si="0">A10-A9</f>
        <v>0.30000000000000004</v>
      </c>
      <c r="I10" s="58">
        <f t="shared" ref="I10:I20" si="1">H10/$C$6</f>
        <v>0.25741947171709345</v>
      </c>
    </row>
    <row r="11" spans="1:9" x14ac:dyDescent="0.2">
      <c r="A11" s="42">
        <v>2</v>
      </c>
      <c r="B11" s="42">
        <v>273</v>
      </c>
      <c r="C11" s="42">
        <v>75</v>
      </c>
      <c r="D11" s="42">
        <v>0.15</v>
      </c>
      <c r="E11" s="42">
        <v>0.15</v>
      </c>
      <c r="F11" s="42">
        <v>2</v>
      </c>
      <c r="G11" s="42" t="s">
        <v>5</v>
      </c>
      <c r="H11" s="58">
        <f t="shared" si="0"/>
        <v>0.44999999999999996</v>
      </c>
      <c r="I11" s="58">
        <f t="shared" si="1"/>
        <v>0.38612920757564007</v>
      </c>
    </row>
    <row r="12" spans="1:9" x14ac:dyDescent="0.2">
      <c r="A12" s="42">
        <v>2.2999999999999998</v>
      </c>
      <c r="B12" s="42">
        <v>282</v>
      </c>
      <c r="C12" s="42">
        <v>85</v>
      </c>
      <c r="D12" s="42">
        <v>2.5</v>
      </c>
      <c r="E12" s="42">
        <v>1.1000000000000001</v>
      </c>
      <c r="F12" s="42">
        <v>2</v>
      </c>
      <c r="G12" s="42" t="s">
        <v>5</v>
      </c>
      <c r="H12" s="58">
        <f t="shared" si="0"/>
        <v>0.29999999999999982</v>
      </c>
      <c r="I12" s="58">
        <f t="shared" si="1"/>
        <v>0.25741947171709323</v>
      </c>
    </row>
    <row r="13" spans="1:9" x14ac:dyDescent="0.2">
      <c r="A13" s="42">
        <v>2.67</v>
      </c>
      <c r="B13" s="42">
        <v>260</v>
      </c>
      <c r="C13" s="42">
        <v>70</v>
      </c>
      <c r="D13" s="42">
        <v>2</v>
      </c>
      <c r="E13" s="42">
        <v>1</v>
      </c>
      <c r="F13" s="42">
        <v>2</v>
      </c>
      <c r="G13" s="42" t="s">
        <v>5</v>
      </c>
      <c r="H13" s="58">
        <f t="shared" si="0"/>
        <v>0.37000000000000011</v>
      </c>
      <c r="I13" s="58">
        <f t="shared" si="1"/>
        <v>0.3174840151177486</v>
      </c>
    </row>
    <row r="14" spans="1:9" x14ac:dyDescent="0.2">
      <c r="A14" s="42">
        <v>2.8</v>
      </c>
      <c r="B14" s="42">
        <v>264</v>
      </c>
      <c r="C14" s="42">
        <v>64</v>
      </c>
      <c r="D14" s="42">
        <v>1.5</v>
      </c>
      <c r="E14" s="42">
        <v>1</v>
      </c>
      <c r="F14" s="42">
        <v>2</v>
      </c>
      <c r="G14" s="42" t="s">
        <v>5</v>
      </c>
      <c r="H14" s="58">
        <f t="shared" si="0"/>
        <v>0.12999999999999989</v>
      </c>
      <c r="I14" s="58">
        <f t="shared" si="1"/>
        <v>0.11154843774407371</v>
      </c>
    </row>
    <row r="15" spans="1:9" x14ac:dyDescent="0.2">
      <c r="A15" s="42">
        <v>3.05</v>
      </c>
      <c r="B15" s="42">
        <v>290</v>
      </c>
      <c r="C15" s="42">
        <v>85</v>
      </c>
      <c r="D15" s="42">
        <v>1</v>
      </c>
      <c r="E15" s="42">
        <v>0.5</v>
      </c>
      <c r="F15" s="42">
        <v>2</v>
      </c>
      <c r="G15" s="42" t="s">
        <v>5</v>
      </c>
      <c r="H15" s="58">
        <f t="shared" si="0"/>
        <v>0.25</v>
      </c>
      <c r="I15" s="58">
        <f t="shared" si="1"/>
        <v>0.21451622643091114</v>
      </c>
    </row>
    <row r="16" spans="1:9" x14ac:dyDescent="0.2">
      <c r="A16" s="42">
        <v>3.1</v>
      </c>
      <c r="B16" s="42">
        <v>266</v>
      </c>
      <c r="C16" s="42">
        <v>61</v>
      </c>
      <c r="D16" s="42">
        <v>1</v>
      </c>
      <c r="E16" s="42">
        <v>0</v>
      </c>
      <c r="F16" s="42">
        <v>2</v>
      </c>
      <c r="G16" s="42" t="s">
        <v>5</v>
      </c>
      <c r="H16" s="58">
        <f t="shared" si="0"/>
        <v>5.0000000000000266E-2</v>
      </c>
      <c r="I16" s="58">
        <f t="shared" si="1"/>
        <v>4.2903245286182459E-2</v>
      </c>
    </row>
    <row r="17" spans="1:10" x14ac:dyDescent="0.2">
      <c r="A17" s="42">
        <v>6</v>
      </c>
      <c r="B17" s="42">
        <v>256</v>
      </c>
      <c r="C17" s="42">
        <v>81</v>
      </c>
      <c r="D17" s="42">
        <v>2.5</v>
      </c>
      <c r="E17" s="42">
        <v>1.5</v>
      </c>
      <c r="F17" s="42">
        <v>2</v>
      </c>
      <c r="G17" s="42" t="s">
        <v>5</v>
      </c>
      <c r="H17" s="58">
        <f t="shared" si="0"/>
        <v>2.9</v>
      </c>
      <c r="I17" s="58">
        <f t="shared" si="1"/>
        <v>2.4883882265985693</v>
      </c>
    </row>
    <row r="18" spans="1:10" x14ac:dyDescent="0.2">
      <c r="A18" s="42">
        <v>7.3</v>
      </c>
      <c r="B18" s="42">
        <v>280</v>
      </c>
      <c r="C18" s="42">
        <v>65</v>
      </c>
      <c r="D18" s="42">
        <v>2.5</v>
      </c>
      <c r="E18" s="42">
        <v>0.5</v>
      </c>
      <c r="F18" s="42">
        <v>2</v>
      </c>
      <c r="G18" s="42" t="s">
        <v>5</v>
      </c>
      <c r="H18" s="58">
        <f t="shared" si="0"/>
        <v>1.2999999999999998</v>
      </c>
      <c r="I18" s="58">
        <f t="shared" si="1"/>
        <v>1.1154843774407379</v>
      </c>
    </row>
    <row r="19" spans="1:10" x14ac:dyDescent="0.2">
      <c r="A19" s="42">
        <v>7.8</v>
      </c>
      <c r="B19" s="42">
        <v>277</v>
      </c>
      <c r="C19" s="42">
        <v>58</v>
      </c>
      <c r="D19" s="42">
        <v>5</v>
      </c>
      <c r="E19" s="42">
        <v>7</v>
      </c>
      <c r="F19" s="42">
        <v>2</v>
      </c>
      <c r="G19" s="42" t="s">
        <v>5</v>
      </c>
      <c r="H19" s="58">
        <f t="shared" si="0"/>
        <v>0.5</v>
      </c>
      <c r="I19" s="58">
        <f t="shared" si="1"/>
        <v>0.42903245286182229</v>
      </c>
    </row>
    <row r="20" spans="1:10" x14ac:dyDescent="0.2">
      <c r="A20" s="42">
        <v>9</v>
      </c>
      <c r="B20" s="42">
        <v>275</v>
      </c>
      <c r="C20" s="42">
        <v>62</v>
      </c>
      <c r="D20" s="42">
        <v>2</v>
      </c>
      <c r="E20" s="42">
        <v>1</v>
      </c>
      <c r="F20" s="42">
        <v>2</v>
      </c>
      <c r="G20" s="42" t="s">
        <v>5</v>
      </c>
      <c r="H20" s="58">
        <f t="shared" si="0"/>
        <v>1.2000000000000002</v>
      </c>
      <c r="I20" s="58">
        <f t="shared" si="1"/>
        <v>1.0296778868683738</v>
      </c>
    </row>
    <row r="21" spans="1:10" x14ac:dyDescent="0.2">
      <c r="H21" s="58"/>
      <c r="I21" s="58"/>
    </row>
    <row r="22" spans="1:10" x14ac:dyDescent="0.2">
      <c r="H22" s="58"/>
      <c r="I22" s="58"/>
    </row>
    <row r="23" spans="1:10" x14ac:dyDescent="0.2">
      <c r="H23" s="58"/>
      <c r="I23" s="58"/>
    </row>
    <row r="24" spans="1:10" x14ac:dyDescent="0.2">
      <c r="H24" s="58"/>
      <c r="I24" s="58"/>
    </row>
    <row r="25" spans="1:10" x14ac:dyDescent="0.2">
      <c r="H25" s="58"/>
      <c r="I25" s="58"/>
    </row>
    <row r="26" spans="1:10" x14ac:dyDescent="0.2">
      <c r="H26" s="58"/>
      <c r="I26" s="58"/>
    </row>
    <row r="27" spans="1:10" x14ac:dyDescent="0.2">
      <c r="H27" s="58"/>
      <c r="I27" s="58"/>
    </row>
    <row r="28" spans="1:10" x14ac:dyDescent="0.2">
      <c r="H28" s="58"/>
      <c r="I28" s="58"/>
    </row>
    <row r="29" spans="1:10" x14ac:dyDescent="0.2">
      <c r="H29" s="58"/>
      <c r="I29" s="58"/>
      <c r="J29" s="9"/>
    </row>
    <row r="30" spans="1:10" x14ac:dyDescent="0.2">
      <c r="J30" s="9"/>
    </row>
    <row r="31" spans="1:10" x14ac:dyDescent="0.2">
      <c r="J31" s="9"/>
    </row>
    <row r="32" spans="1:10" x14ac:dyDescent="0.2">
      <c r="J32" s="9"/>
    </row>
    <row r="33" spans="10:10" x14ac:dyDescent="0.2">
      <c r="J33" s="9"/>
    </row>
    <row r="34" spans="10:10" x14ac:dyDescent="0.2">
      <c r="J34" s="9"/>
    </row>
    <row r="35" spans="10:10" x14ac:dyDescent="0.2">
      <c r="J35" s="9"/>
    </row>
    <row r="36" spans="10:10" x14ac:dyDescent="0.2">
      <c r="J36" s="9"/>
    </row>
    <row r="37" spans="10:10" x14ac:dyDescent="0.2">
      <c r="J37" s="9"/>
    </row>
    <row r="38" spans="10:10" x14ac:dyDescent="0.2">
      <c r="J38" s="9"/>
    </row>
    <row r="39" spans="10:10" x14ac:dyDescent="0.2">
      <c r="J39" s="22"/>
    </row>
  </sheetData>
  <sortState ref="A31:C42">
    <sortCondition ref="A31:A42"/>
  </sortState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5"/>
  <sheetViews>
    <sheetView workbookViewId="0">
      <selection activeCell="G32" sqref="G32"/>
    </sheetView>
  </sheetViews>
  <sheetFormatPr baseColWidth="10" defaultRowHeight="12.75" x14ac:dyDescent="0.2"/>
  <cols>
    <col min="1" max="1" width="14.28515625" style="42" customWidth="1"/>
    <col min="2" max="2" width="20.28515625" style="42" customWidth="1"/>
    <col min="3" max="3" width="14.85546875" style="42" customWidth="1"/>
    <col min="4" max="4" width="26.7109375" style="42" customWidth="1"/>
    <col min="5" max="5" width="19.7109375" style="42" customWidth="1"/>
    <col min="6" max="6" width="17.140625" style="42" customWidth="1"/>
    <col min="7" max="7" width="14.140625" style="42" customWidth="1"/>
    <col min="8" max="8" width="13.5703125" style="42" customWidth="1"/>
    <col min="9" max="9" width="15.28515625" style="42" customWidth="1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38</v>
      </c>
      <c r="C2" s="42">
        <v>155</v>
      </c>
      <c r="D2" s="42">
        <v>30</v>
      </c>
    </row>
    <row r="3" spans="1:9" x14ac:dyDescent="0.2">
      <c r="B3" s="48" t="s">
        <v>39</v>
      </c>
      <c r="C3" s="42">
        <v>302</v>
      </c>
      <c r="D3" s="42">
        <v>64</v>
      </c>
      <c r="E3" s="149" t="s">
        <v>13</v>
      </c>
    </row>
    <row r="4" spans="1:9" x14ac:dyDescent="0.2">
      <c r="B4" s="50" t="s">
        <v>40</v>
      </c>
      <c r="C4" s="42">
        <v>301</v>
      </c>
      <c r="D4" s="42">
        <v>65</v>
      </c>
      <c r="E4" s="149"/>
    </row>
    <row r="5" spans="1:9" x14ac:dyDescent="0.2">
      <c r="B5" s="40" t="s">
        <v>12</v>
      </c>
      <c r="C5" s="42">
        <v>59.5</v>
      </c>
      <c r="D5" s="58">
        <f>RADIANS(C5)</f>
        <v>1.0384709049366261</v>
      </c>
    </row>
    <row r="6" spans="1:9" x14ac:dyDescent="0.2">
      <c r="B6" s="40" t="s">
        <v>20</v>
      </c>
      <c r="C6" s="59">
        <f>1/SIN(D5)</f>
        <v>1.1605921037857734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81</v>
      </c>
      <c r="H8" s="43" t="s">
        <v>25</v>
      </c>
      <c r="I8" s="43" t="s">
        <v>26</v>
      </c>
    </row>
    <row r="9" spans="1:9" x14ac:dyDescent="0.2">
      <c r="A9" s="42">
        <v>0.7</v>
      </c>
      <c r="B9" s="42">
        <v>296</v>
      </c>
      <c r="C9" s="42">
        <v>77</v>
      </c>
      <c r="D9" s="42">
        <v>4</v>
      </c>
      <c r="E9" s="42">
        <v>0.8</v>
      </c>
      <c r="F9" s="42">
        <v>3</v>
      </c>
      <c r="G9" s="42" t="s">
        <v>5</v>
      </c>
      <c r="H9" s="58"/>
      <c r="I9" s="58"/>
    </row>
    <row r="10" spans="1:9" x14ac:dyDescent="0.2">
      <c r="A10" s="42">
        <v>2.85</v>
      </c>
      <c r="B10" s="42">
        <v>286</v>
      </c>
      <c r="C10" s="42">
        <v>66</v>
      </c>
      <c r="D10" s="42">
        <v>0.6</v>
      </c>
      <c r="E10" s="42">
        <v>0.6</v>
      </c>
      <c r="F10" s="42">
        <v>3</v>
      </c>
      <c r="G10" s="42" t="s">
        <v>5</v>
      </c>
      <c r="H10" s="58">
        <f>A10-A9</f>
        <v>2.1500000000000004</v>
      </c>
      <c r="I10" s="58">
        <f t="shared" ref="I10:I16" si="0">H10/$C$6</f>
        <v>1.8525026949492807</v>
      </c>
    </row>
    <row r="11" spans="1:9" x14ac:dyDescent="0.2">
      <c r="A11" s="42">
        <v>4.2</v>
      </c>
      <c r="B11" s="42">
        <v>334</v>
      </c>
      <c r="C11" s="42">
        <v>62</v>
      </c>
      <c r="F11" s="42">
        <v>3</v>
      </c>
      <c r="G11" s="42" t="s">
        <v>5</v>
      </c>
      <c r="H11" s="58">
        <f>A11-A10</f>
        <v>1.35</v>
      </c>
      <c r="I11" s="58">
        <f t="shared" si="0"/>
        <v>1.1631993665960598</v>
      </c>
    </row>
    <row r="12" spans="1:9" x14ac:dyDescent="0.2">
      <c r="A12" s="42">
        <v>5.2</v>
      </c>
      <c r="B12" s="42">
        <v>282</v>
      </c>
      <c r="C12" s="42">
        <v>45</v>
      </c>
      <c r="D12" s="42">
        <v>0.2</v>
      </c>
      <c r="E12" s="42">
        <v>0.7</v>
      </c>
      <c r="F12" s="42">
        <v>3</v>
      </c>
      <c r="G12" s="42" t="s">
        <v>5</v>
      </c>
      <c r="H12" s="58">
        <f>A12-A11</f>
        <v>1</v>
      </c>
      <c r="I12" s="58">
        <f t="shared" si="0"/>
        <v>0.86162916044152571</v>
      </c>
    </row>
    <row r="13" spans="1:9" x14ac:dyDescent="0.2">
      <c r="A13" s="42">
        <v>5.85</v>
      </c>
      <c r="B13" s="42">
        <v>301</v>
      </c>
      <c r="C13" s="42">
        <v>89</v>
      </c>
      <c r="D13" s="42">
        <v>0.1</v>
      </c>
      <c r="E13" s="42">
        <v>1</v>
      </c>
      <c r="F13" s="42">
        <v>3</v>
      </c>
      <c r="G13" s="42" t="s">
        <v>5</v>
      </c>
      <c r="H13" s="58">
        <f t="shared" ref="H13:H16" si="1">A13-A12</f>
        <v>0.64999999999999947</v>
      </c>
      <c r="I13" s="58">
        <f t="shared" si="0"/>
        <v>0.56005895428699126</v>
      </c>
    </row>
    <row r="14" spans="1:9" x14ac:dyDescent="0.2">
      <c r="A14" s="42">
        <v>6.7</v>
      </c>
      <c r="B14" s="42">
        <v>300</v>
      </c>
      <c r="C14" s="42">
        <v>55</v>
      </c>
      <c r="D14" s="42">
        <v>0</v>
      </c>
      <c r="E14" s="42">
        <v>1</v>
      </c>
      <c r="F14" s="42">
        <v>3</v>
      </c>
      <c r="G14" s="42" t="s">
        <v>5</v>
      </c>
      <c r="H14" s="58">
        <f t="shared" si="1"/>
        <v>0.85000000000000053</v>
      </c>
      <c r="I14" s="58">
        <f t="shared" si="0"/>
        <v>0.73238478637529736</v>
      </c>
    </row>
    <row r="15" spans="1:9" x14ac:dyDescent="0.2">
      <c r="A15" s="42">
        <v>7.2</v>
      </c>
      <c r="B15" s="42">
        <v>320</v>
      </c>
      <c r="C15" s="42">
        <v>58</v>
      </c>
      <c r="F15" s="42">
        <v>3</v>
      </c>
      <c r="G15" s="42" t="s">
        <v>5</v>
      </c>
      <c r="H15" s="58">
        <f t="shared" si="1"/>
        <v>0.5</v>
      </c>
      <c r="I15" s="58">
        <f t="shared" si="0"/>
        <v>0.43081458022076285</v>
      </c>
    </row>
    <row r="16" spans="1:9" x14ac:dyDescent="0.2">
      <c r="A16" s="42">
        <v>8.85</v>
      </c>
      <c r="B16" s="42">
        <v>298</v>
      </c>
      <c r="C16" s="42">
        <v>70</v>
      </c>
      <c r="D16" s="42">
        <v>1</v>
      </c>
      <c r="E16" s="42">
        <v>0.5</v>
      </c>
      <c r="F16" s="42">
        <v>3</v>
      </c>
      <c r="G16" s="42" t="s">
        <v>5</v>
      </c>
      <c r="H16" s="58">
        <f t="shared" si="1"/>
        <v>1.6499999999999995</v>
      </c>
      <c r="I16" s="58">
        <f t="shared" si="0"/>
        <v>1.421688114728517</v>
      </c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  <row r="23" spans="8:9" x14ac:dyDescent="0.2">
      <c r="H23" s="58"/>
      <c r="I23" s="58"/>
    </row>
    <row r="24" spans="8:9" x14ac:dyDescent="0.2">
      <c r="H24" s="58"/>
      <c r="I24" s="58"/>
    </row>
    <row r="25" spans="8:9" x14ac:dyDescent="0.2">
      <c r="H25" s="58"/>
      <c r="I25" s="58"/>
    </row>
  </sheetData>
  <sortState ref="A28:C35">
    <sortCondition ref="A28:A35"/>
  </sortState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28"/>
  <sheetViews>
    <sheetView workbookViewId="0">
      <selection activeCell="J27" sqref="J27"/>
    </sheetView>
  </sheetViews>
  <sheetFormatPr baseColWidth="10" defaultRowHeight="12.75" x14ac:dyDescent="0.2"/>
  <cols>
    <col min="1" max="1" width="14.28515625" style="42" customWidth="1"/>
    <col min="2" max="2" width="23.7109375" style="42" customWidth="1"/>
    <col min="3" max="3" width="14.85546875" style="42" customWidth="1"/>
    <col min="4" max="4" width="26.7109375" style="42" customWidth="1"/>
    <col min="5" max="5" width="19.7109375" style="42" customWidth="1"/>
    <col min="6" max="6" width="16.140625" style="42" customWidth="1"/>
    <col min="7" max="7" width="15.140625" style="42" customWidth="1"/>
    <col min="8" max="8" width="14.7109375" style="42" customWidth="1"/>
    <col min="9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34</v>
      </c>
      <c r="C2" s="42">
        <v>233</v>
      </c>
      <c r="D2" s="42">
        <v>14</v>
      </c>
    </row>
    <row r="3" spans="1:9" x14ac:dyDescent="0.2">
      <c r="B3" s="48" t="s">
        <v>39</v>
      </c>
      <c r="C3" s="42">
        <v>290</v>
      </c>
      <c r="D3" s="42">
        <v>70</v>
      </c>
      <c r="E3" s="149" t="s">
        <v>13</v>
      </c>
    </row>
    <row r="4" spans="1:9" x14ac:dyDescent="0.2">
      <c r="B4" s="50" t="s">
        <v>40</v>
      </c>
      <c r="C4" s="42">
        <v>297</v>
      </c>
      <c r="D4" s="42">
        <v>68</v>
      </c>
      <c r="E4" s="149"/>
    </row>
    <row r="5" spans="1:9" x14ac:dyDescent="0.2">
      <c r="B5" s="40" t="s">
        <v>12</v>
      </c>
      <c r="C5" s="42">
        <v>17.7</v>
      </c>
      <c r="D5" s="58">
        <f>RADIANS(C5)</f>
        <v>0.30892327760299632</v>
      </c>
    </row>
    <row r="6" spans="1:9" x14ac:dyDescent="0.2">
      <c r="B6" s="40" t="s">
        <v>20</v>
      </c>
      <c r="C6" s="59">
        <f>1/SIN(D5)</f>
        <v>3.2891159828340877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81</v>
      </c>
      <c r="H8" s="43" t="s">
        <v>25</v>
      </c>
      <c r="I8" s="43" t="s">
        <v>26</v>
      </c>
    </row>
    <row r="9" spans="1:9" x14ac:dyDescent="0.2">
      <c r="A9" s="42">
        <v>1.5</v>
      </c>
      <c r="B9" s="42">
        <v>300</v>
      </c>
      <c r="C9" s="42">
        <v>81</v>
      </c>
      <c r="D9" s="42">
        <v>0.4</v>
      </c>
      <c r="E9" s="42">
        <v>0</v>
      </c>
      <c r="F9" s="42">
        <v>5</v>
      </c>
      <c r="G9" s="42" t="s">
        <v>5</v>
      </c>
      <c r="H9" s="58"/>
      <c r="I9" s="58"/>
    </row>
    <row r="10" spans="1:9" x14ac:dyDescent="0.2">
      <c r="A10" s="42">
        <v>1.95</v>
      </c>
      <c r="B10" s="42">
        <v>269</v>
      </c>
      <c r="C10" s="42">
        <v>66</v>
      </c>
      <c r="F10" s="42">
        <v>5</v>
      </c>
      <c r="G10" s="42" t="s">
        <v>5</v>
      </c>
      <c r="H10" s="58">
        <f>A10-A9</f>
        <v>0.44999999999999996</v>
      </c>
      <c r="I10" s="58">
        <f t="shared" ref="I10:I18" si="0">H10/$C$6</f>
        <v>0.13681487741647061</v>
      </c>
    </row>
    <row r="11" spans="1:9" x14ac:dyDescent="0.2">
      <c r="A11" s="42">
        <v>2.8</v>
      </c>
      <c r="B11" s="42">
        <v>301</v>
      </c>
      <c r="C11" s="42">
        <v>45</v>
      </c>
      <c r="D11" s="42">
        <v>0.1</v>
      </c>
      <c r="E11" s="42">
        <v>0.1</v>
      </c>
      <c r="F11" s="42">
        <v>5</v>
      </c>
      <c r="G11" s="42" t="s">
        <v>5</v>
      </c>
      <c r="H11" s="58">
        <f t="shared" ref="H11:H18" si="1">A11-A10</f>
        <v>0.84999999999999987</v>
      </c>
      <c r="I11" s="58">
        <f t="shared" si="0"/>
        <v>0.2584281017866667</v>
      </c>
    </row>
    <row r="12" spans="1:9" x14ac:dyDescent="0.2">
      <c r="A12" s="42">
        <v>4.05</v>
      </c>
      <c r="B12" s="42">
        <v>305</v>
      </c>
      <c r="C12" s="42">
        <v>83</v>
      </c>
      <c r="D12" s="42">
        <v>0.5</v>
      </c>
      <c r="E12" s="42">
        <v>2.5</v>
      </c>
      <c r="F12" s="42">
        <v>5</v>
      </c>
      <c r="G12" s="42" t="s">
        <v>5</v>
      </c>
      <c r="H12" s="58">
        <f t="shared" si="1"/>
        <v>1.25</v>
      </c>
      <c r="I12" s="58">
        <f t="shared" si="0"/>
        <v>0.38004132615686287</v>
      </c>
    </row>
    <row r="13" spans="1:9" x14ac:dyDescent="0.2">
      <c r="A13" s="42">
        <v>4.5999999999999996</v>
      </c>
      <c r="B13" s="42">
        <v>261</v>
      </c>
      <c r="C13" s="42">
        <v>76</v>
      </c>
      <c r="F13" s="42">
        <v>5</v>
      </c>
      <c r="G13" s="42" t="s">
        <v>5</v>
      </c>
      <c r="H13" s="58">
        <f t="shared" si="1"/>
        <v>0.54999999999999982</v>
      </c>
      <c r="I13" s="58">
        <f t="shared" si="0"/>
        <v>0.1672181835090196</v>
      </c>
    </row>
    <row r="14" spans="1:9" x14ac:dyDescent="0.2">
      <c r="A14" s="42">
        <v>5.5</v>
      </c>
      <c r="B14" s="42">
        <v>264</v>
      </c>
      <c r="C14" s="42">
        <v>89</v>
      </c>
      <c r="F14" s="42">
        <v>5</v>
      </c>
      <c r="G14" s="42" t="s">
        <v>5</v>
      </c>
      <c r="H14" s="58">
        <f t="shared" si="1"/>
        <v>0.90000000000000036</v>
      </c>
      <c r="I14" s="58">
        <f t="shared" si="0"/>
        <v>0.27362975483294133</v>
      </c>
    </row>
    <row r="15" spans="1:9" x14ac:dyDescent="0.2">
      <c r="A15" s="42">
        <v>8.75</v>
      </c>
      <c r="B15" s="42">
        <v>298</v>
      </c>
      <c r="C15" s="42">
        <v>61</v>
      </c>
      <c r="D15" s="42">
        <v>2</v>
      </c>
      <c r="E15" s="42">
        <v>3.5</v>
      </c>
      <c r="F15" s="42">
        <v>5</v>
      </c>
      <c r="G15" s="42" t="s">
        <v>5</v>
      </c>
      <c r="H15" s="58">
        <f t="shared" si="1"/>
        <v>3.25</v>
      </c>
      <c r="I15" s="58">
        <f t="shared" si="0"/>
        <v>0.98810744800784334</v>
      </c>
    </row>
    <row r="16" spans="1:9" x14ac:dyDescent="0.2">
      <c r="A16" s="42">
        <v>8.9</v>
      </c>
      <c r="B16" s="42">
        <v>316</v>
      </c>
      <c r="C16" s="42">
        <v>77</v>
      </c>
      <c r="D16" s="42">
        <v>0.4</v>
      </c>
      <c r="E16" s="42">
        <v>0.4</v>
      </c>
      <c r="F16" s="42">
        <v>5</v>
      </c>
      <c r="G16" s="42" t="s">
        <v>5</v>
      </c>
      <c r="H16" s="58">
        <f t="shared" si="1"/>
        <v>0.15000000000000036</v>
      </c>
      <c r="I16" s="58">
        <f t="shared" si="0"/>
        <v>4.5604959138823647E-2</v>
      </c>
    </row>
    <row r="17" spans="1:9" x14ac:dyDescent="0.2">
      <c r="A17" s="42">
        <v>10.1</v>
      </c>
      <c r="B17" s="42">
        <v>278</v>
      </c>
      <c r="C17" s="42">
        <v>67</v>
      </c>
      <c r="F17" s="42">
        <v>5</v>
      </c>
      <c r="G17" s="42" t="s">
        <v>5</v>
      </c>
      <c r="H17" s="58">
        <f t="shared" si="1"/>
        <v>1.1999999999999993</v>
      </c>
      <c r="I17" s="58">
        <f t="shared" si="0"/>
        <v>0.36483967311058813</v>
      </c>
    </row>
    <row r="18" spans="1:9" x14ac:dyDescent="0.2">
      <c r="A18" s="42">
        <v>10.4</v>
      </c>
      <c r="B18" s="42">
        <v>308</v>
      </c>
      <c r="C18" s="42">
        <v>62</v>
      </c>
      <c r="D18" s="42">
        <v>1.5</v>
      </c>
      <c r="E18" s="42">
        <v>0.8</v>
      </c>
      <c r="F18" s="42">
        <v>5</v>
      </c>
      <c r="G18" s="42" t="s">
        <v>5</v>
      </c>
      <c r="H18" s="58">
        <f t="shared" si="1"/>
        <v>0.30000000000000071</v>
      </c>
      <c r="I18" s="58">
        <f t="shared" si="0"/>
        <v>9.1209918277647295E-2</v>
      </c>
    </row>
    <row r="19" spans="1:9" x14ac:dyDescent="0.2">
      <c r="H19" s="58"/>
      <c r="I19" s="58"/>
    </row>
    <row r="20" spans="1:9" x14ac:dyDescent="0.2">
      <c r="H20" s="58"/>
      <c r="I20" s="58"/>
    </row>
    <row r="21" spans="1:9" x14ac:dyDescent="0.2">
      <c r="H21" s="58"/>
      <c r="I21" s="58"/>
    </row>
    <row r="22" spans="1:9" x14ac:dyDescent="0.2">
      <c r="H22" s="58"/>
      <c r="I22" s="58"/>
    </row>
    <row r="23" spans="1:9" x14ac:dyDescent="0.2">
      <c r="H23" s="58"/>
      <c r="I23" s="58"/>
    </row>
    <row r="24" spans="1:9" x14ac:dyDescent="0.2">
      <c r="H24" s="58"/>
      <c r="I24" s="58"/>
    </row>
    <row r="25" spans="1:9" x14ac:dyDescent="0.2">
      <c r="H25" s="58"/>
      <c r="I25" s="58"/>
    </row>
    <row r="26" spans="1:9" x14ac:dyDescent="0.2">
      <c r="H26" s="58"/>
      <c r="I26" s="58"/>
    </row>
    <row r="27" spans="1:9" x14ac:dyDescent="0.2">
      <c r="H27" s="58"/>
      <c r="I27" s="58"/>
    </row>
    <row r="28" spans="1:9" x14ac:dyDescent="0.2">
      <c r="H28" s="58"/>
      <c r="I28" s="58"/>
    </row>
  </sheetData>
  <sortState ref="A30:C39">
    <sortCondition ref="A30:A39"/>
  </sortState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6"/>
  <sheetViews>
    <sheetView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2" width="22.42578125" style="42" customWidth="1"/>
    <col min="3" max="3" width="14.85546875" style="42" customWidth="1"/>
    <col min="4" max="5" width="24.140625" style="42" customWidth="1"/>
    <col min="6" max="6" width="12.5703125" style="42" customWidth="1"/>
    <col min="7" max="7" width="16.28515625" style="42" customWidth="1"/>
    <col min="8" max="8" width="17.7109375" style="42" customWidth="1"/>
    <col min="9" max="9" width="16.7109375" style="42" customWidth="1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30</v>
      </c>
      <c r="C2" s="42">
        <v>190</v>
      </c>
      <c r="D2" s="42">
        <v>5</v>
      </c>
      <c r="E2" s="44"/>
    </row>
    <row r="3" spans="1:9" x14ac:dyDescent="0.2">
      <c r="B3" s="48" t="s">
        <v>41</v>
      </c>
      <c r="C3" s="42">
        <v>131</v>
      </c>
      <c r="D3" s="42">
        <v>73</v>
      </c>
      <c r="E3" s="156" t="s">
        <v>13</v>
      </c>
    </row>
    <row r="4" spans="1:9" x14ac:dyDescent="0.2">
      <c r="B4" s="50" t="s">
        <v>42</v>
      </c>
      <c r="C4" s="42">
        <v>125</v>
      </c>
      <c r="D4" s="42">
        <v>72</v>
      </c>
      <c r="E4" s="156"/>
    </row>
    <row r="5" spans="1:9" x14ac:dyDescent="0.2">
      <c r="B5" s="40" t="s">
        <v>12</v>
      </c>
      <c r="C5" s="42">
        <v>21.9</v>
      </c>
      <c r="D5" s="58">
        <f>RADIANS(C5)</f>
        <v>0.38222710618675815</v>
      </c>
      <c r="E5" s="58"/>
    </row>
    <row r="6" spans="1:9" x14ac:dyDescent="0.2">
      <c r="B6" s="40" t="s">
        <v>20</v>
      </c>
      <c r="C6" s="59">
        <f>1/SIN(D5)</f>
        <v>2.6810529639714202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82</v>
      </c>
      <c r="H8" s="43" t="s">
        <v>25</v>
      </c>
      <c r="I8" s="43" t="s">
        <v>26</v>
      </c>
    </row>
    <row r="9" spans="1:9" x14ac:dyDescent="0.2">
      <c r="A9" s="42">
        <v>7.1</v>
      </c>
      <c r="B9" s="42">
        <v>106</v>
      </c>
      <c r="C9" s="42">
        <v>72</v>
      </c>
      <c r="F9" s="42">
        <v>1</v>
      </c>
      <c r="G9" s="42" t="s">
        <v>6</v>
      </c>
      <c r="H9" s="42" t="s">
        <v>0</v>
      </c>
      <c r="I9" s="42" t="s">
        <v>0</v>
      </c>
    </row>
    <row r="10" spans="1:9" x14ac:dyDescent="0.2">
      <c r="A10" s="42">
        <v>7.65</v>
      </c>
      <c r="B10" s="42">
        <v>144</v>
      </c>
      <c r="C10" s="42">
        <v>76</v>
      </c>
      <c r="F10" s="42">
        <v>1</v>
      </c>
      <c r="G10" s="42" t="s">
        <v>6</v>
      </c>
      <c r="H10" s="58">
        <f>A10-A9</f>
        <v>0.55000000000000071</v>
      </c>
      <c r="I10" s="58">
        <f t="shared" ref="I10:I12" si="0">H10/$C$6</f>
        <v>0.20514328041669513</v>
      </c>
    </row>
    <row r="11" spans="1:9" x14ac:dyDescent="0.2">
      <c r="A11" s="42">
        <v>7.8</v>
      </c>
      <c r="B11" s="42">
        <v>130</v>
      </c>
      <c r="C11" s="42">
        <v>72</v>
      </c>
      <c r="F11" s="42">
        <v>1</v>
      </c>
      <c r="G11" s="42" t="s">
        <v>6</v>
      </c>
      <c r="H11" s="58">
        <f t="shared" ref="H11:H12" si="1">A11-A10</f>
        <v>0.14999999999999947</v>
      </c>
      <c r="I11" s="58">
        <f t="shared" si="0"/>
        <v>5.594816738637113E-2</v>
      </c>
    </row>
    <row r="12" spans="1:9" x14ac:dyDescent="0.2">
      <c r="A12" s="42">
        <v>7.9</v>
      </c>
      <c r="B12" s="42">
        <v>144</v>
      </c>
      <c r="C12" s="42">
        <v>75</v>
      </c>
      <c r="F12" s="42">
        <v>1</v>
      </c>
      <c r="G12" s="42" t="s">
        <v>6</v>
      </c>
      <c r="H12" s="58">
        <f t="shared" si="1"/>
        <v>0.10000000000000053</v>
      </c>
      <c r="I12" s="58">
        <f t="shared" si="0"/>
        <v>3.7298778257581086E-2</v>
      </c>
    </row>
    <row r="13" spans="1:9" x14ac:dyDescent="0.2">
      <c r="H13" s="58"/>
      <c r="I13" s="58"/>
    </row>
    <row r="14" spans="1:9" x14ac:dyDescent="0.2">
      <c r="H14" s="58"/>
      <c r="I14" s="58"/>
    </row>
    <row r="15" spans="1:9" x14ac:dyDescent="0.2">
      <c r="H15" s="58"/>
      <c r="I15" s="58"/>
    </row>
    <row r="16" spans="1:9" x14ac:dyDescent="0.2">
      <c r="H16" s="58"/>
      <c r="I16" s="58"/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  <row r="23" spans="8:9" x14ac:dyDescent="0.2">
      <c r="H23" s="58"/>
      <c r="I23" s="58"/>
    </row>
    <row r="24" spans="8:9" x14ac:dyDescent="0.2">
      <c r="H24" s="58"/>
      <c r="I24" s="58"/>
    </row>
    <row r="25" spans="8:9" x14ac:dyDescent="0.2">
      <c r="H25" s="58"/>
      <c r="I25" s="58"/>
    </row>
    <row r="26" spans="8:9" x14ac:dyDescent="0.2">
      <c r="H26" s="58"/>
      <c r="I26" s="58"/>
    </row>
    <row r="27" spans="8:9" x14ac:dyDescent="0.2">
      <c r="H27" s="58"/>
      <c r="I27" s="58"/>
    </row>
    <row r="28" spans="8:9" x14ac:dyDescent="0.2">
      <c r="H28" s="58"/>
      <c r="I28" s="58"/>
    </row>
    <row r="29" spans="8:9" x14ac:dyDescent="0.2">
      <c r="H29" s="58"/>
      <c r="I29" s="58"/>
    </row>
    <row r="30" spans="8:9" x14ac:dyDescent="0.2">
      <c r="H30" s="58"/>
      <c r="I30" s="58"/>
    </row>
    <row r="31" spans="8:9" x14ac:dyDescent="0.2">
      <c r="H31" s="58"/>
      <c r="I31" s="58"/>
    </row>
    <row r="32" spans="8:9" x14ac:dyDescent="0.2">
      <c r="H32" s="58"/>
      <c r="I32" s="58"/>
    </row>
    <row r="33" spans="8:9" x14ac:dyDescent="0.2">
      <c r="H33" s="58"/>
      <c r="I33" s="58"/>
    </row>
    <row r="34" spans="8:9" x14ac:dyDescent="0.2">
      <c r="H34" s="58"/>
      <c r="I34" s="58"/>
    </row>
    <row r="35" spans="8:9" x14ac:dyDescent="0.2">
      <c r="H35" s="58"/>
      <c r="I35" s="58"/>
    </row>
    <row r="36" spans="8:9" x14ac:dyDescent="0.2">
      <c r="H36" s="58"/>
      <c r="I36" s="58"/>
    </row>
    <row r="37" spans="8:9" x14ac:dyDescent="0.2">
      <c r="H37" s="58"/>
      <c r="I37" s="58"/>
    </row>
    <row r="38" spans="8:9" x14ac:dyDescent="0.2">
      <c r="H38" s="58"/>
      <c r="I38" s="58"/>
    </row>
    <row r="39" spans="8:9" x14ac:dyDescent="0.2">
      <c r="H39" s="58"/>
      <c r="I39" s="58"/>
    </row>
    <row r="40" spans="8:9" x14ac:dyDescent="0.2">
      <c r="H40" s="58"/>
      <c r="I40" s="58"/>
    </row>
    <row r="41" spans="8:9" x14ac:dyDescent="0.2">
      <c r="H41" s="58"/>
      <c r="I41" s="58"/>
    </row>
    <row r="42" spans="8:9" x14ac:dyDescent="0.2">
      <c r="H42" s="58"/>
      <c r="I42" s="58"/>
    </row>
    <row r="43" spans="8:9" x14ac:dyDescent="0.2">
      <c r="H43" s="58"/>
      <c r="I43" s="58"/>
    </row>
    <row r="44" spans="8:9" x14ac:dyDescent="0.2">
      <c r="H44" s="58"/>
      <c r="I44" s="58"/>
    </row>
    <row r="45" spans="8:9" x14ac:dyDescent="0.2">
      <c r="H45" s="58"/>
      <c r="I45" s="58"/>
    </row>
    <row r="46" spans="8:9" x14ac:dyDescent="0.2">
      <c r="H46" s="58"/>
      <c r="I46" s="58"/>
    </row>
  </sheetData>
  <sortState ref="A8:C11">
    <sortCondition ref="A8:A11"/>
  </sortState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0"/>
  <sheetViews>
    <sheetView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2" width="22.28515625" style="42" customWidth="1"/>
    <col min="3" max="3" width="14.85546875" style="42" customWidth="1"/>
    <col min="4" max="5" width="24.140625" style="42" customWidth="1"/>
    <col min="6" max="6" width="17.140625" style="42" customWidth="1"/>
    <col min="7" max="7" width="14.7109375" style="42" customWidth="1"/>
    <col min="8" max="8" width="14.5703125" style="42" customWidth="1"/>
    <col min="9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37</v>
      </c>
      <c r="C2" s="42">
        <v>70</v>
      </c>
      <c r="D2" s="42">
        <v>0</v>
      </c>
    </row>
    <row r="3" spans="1:9" x14ac:dyDescent="0.2">
      <c r="B3" s="48" t="s">
        <v>41</v>
      </c>
      <c r="C3" s="42">
        <v>125</v>
      </c>
      <c r="D3" s="42">
        <v>63</v>
      </c>
      <c r="E3" s="149" t="s">
        <v>13</v>
      </c>
    </row>
    <row r="4" spans="1:9" x14ac:dyDescent="0.2">
      <c r="B4" s="50" t="s">
        <v>42</v>
      </c>
      <c r="C4" s="42">
        <v>129</v>
      </c>
      <c r="D4" s="42">
        <v>57</v>
      </c>
      <c r="E4" s="149"/>
    </row>
    <row r="5" spans="1:9" x14ac:dyDescent="0.2">
      <c r="B5" s="40" t="s">
        <v>12</v>
      </c>
      <c r="C5" s="42">
        <v>25.6</v>
      </c>
      <c r="D5" s="58">
        <f>RADIANS(C5)</f>
        <v>0.44680428851054838</v>
      </c>
      <c r="E5" s="58"/>
    </row>
    <row r="6" spans="1:9" x14ac:dyDescent="0.2">
      <c r="B6" s="40" t="s">
        <v>20</v>
      </c>
      <c r="C6" s="59">
        <f>1/SIN(D5)</f>
        <v>2.3143554323942381</v>
      </c>
    </row>
    <row r="8" spans="1:9" ht="39" customHeight="1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82</v>
      </c>
      <c r="H8" s="43" t="s">
        <v>25</v>
      </c>
      <c r="I8" s="43" t="s">
        <v>26</v>
      </c>
    </row>
    <row r="9" spans="1:9" x14ac:dyDescent="0.2">
      <c r="A9" s="44">
        <v>1.1000000000000001</v>
      </c>
      <c r="B9" s="44">
        <v>112</v>
      </c>
      <c r="C9" s="44">
        <v>89</v>
      </c>
      <c r="D9" s="44"/>
      <c r="E9" s="44"/>
      <c r="F9" s="44">
        <v>2</v>
      </c>
      <c r="G9" s="44" t="s">
        <v>6</v>
      </c>
      <c r="H9" s="44"/>
      <c r="I9" s="44"/>
    </row>
    <row r="10" spans="1:9" x14ac:dyDescent="0.2">
      <c r="A10" s="42">
        <v>3</v>
      </c>
      <c r="B10" s="42">
        <v>142</v>
      </c>
      <c r="C10" s="42">
        <v>47</v>
      </c>
      <c r="D10" s="42">
        <v>1.1000000000000001</v>
      </c>
      <c r="E10" s="42">
        <v>0.5</v>
      </c>
      <c r="F10" s="42">
        <v>2</v>
      </c>
      <c r="G10" s="42" t="s">
        <v>6</v>
      </c>
      <c r="H10" s="58">
        <f>A10-A9</f>
        <v>1.9</v>
      </c>
      <c r="I10" s="58">
        <f t="shared" ref="I10:I13" si="0">H10/$C$6</f>
        <v>0.82096292272376636</v>
      </c>
    </row>
    <row r="11" spans="1:9" x14ac:dyDescent="0.2">
      <c r="A11" s="42">
        <v>3.36</v>
      </c>
      <c r="B11" s="42">
        <v>129</v>
      </c>
      <c r="C11" s="42">
        <v>45</v>
      </c>
      <c r="D11" s="42">
        <v>0.7</v>
      </c>
      <c r="E11" s="42">
        <v>0.3</v>
      </c>
      <c r="F11" s="42">
        <v>2</v>
      </c>
      <c r="G11" s="42" t="s">
        <v>6</v>
      </c>
      <c r="H11" s="58">
        <f t="shared" ref="H11:H13" si="1">A11-A10</f>
        <v>0.35999999999999988</v>
      </c>
      <c r="I11" s="58">
        <f t="shared" si="0"/>
        <v>0.15555086956871358</v>
      </c>
    </row>
    <row r="12" spans="1:9" x14ac:dyDescent="0.2">
      <c r="A12" s="42">
        <v>3.6</v>
      </c>
      <c r="B12" s="42">
        <v>119</v>
      </c>
      <c r="C12" s="42">
        <v>73</v>
      </c>
      <c r="D12" s="42">
        <v>1</v>
      </c>
      <c r="E12" s="42">
        <v>0.5</v>
      </c>
      <c r="F12" s="42">
        <v>2</v>
      </c>
      <c r="G12" s="42" t="s">
        <v>6</v>
      </c>
      <c r="H12" s="58">
        <f t="shared" si="1"/>
        <v>0.24000000000000021</v>
      </c>
      <c r="I12" s="58">
        <f t="shared" si="0"/>
        <v>0.10370057971247586</v>
      </c>
    </row>
    <row r="13" spans="1:9" x14ac:dyDescent="0.2">
      <c r="A13" s="42">
        <v>4</v>
      </c>
      <c r="B13" s="42">
        <v>130</v>
      </c>
      <c r="C13" s="42">
        <v>63</v>
      </c>
      <c r="D13" s="42">
        <v>25</v>
      </c>
      <c r="E13" s="42">
        <v>25</v>
      </c>
      <c r="F13" s="42">
        <v>2</v>
      </c>
      <c r="G13" s="42" t="s">
        <v>6</v>
      </c>
      <c r="H13" s="58">
        <f t="shared" si="1"/>
        <v>0.39999999999999991</v>
      </c>
      <c r="I13" s="58">
        <f t="shared" si="0"/>
        <v>0.17283429952079291</v>
      </c>
    </row>
    <row r="14" spans="1:9" x14ac:dyDescent="0.2">
      <c r="H14" s="58"/>
      <c r="I14" s="58"/>
    </row>
    <row r="15" spans="1:9" x14ac:dyDescent="0.2">
      <c r="H15" s="58"/>
      <c r="I15" s="58"/>
    </row>
    <row r="16" spans="1:9" x14ac:dyDescent="0.2">
      <c r="H16" s="58"/>
      <c r="I16" s="58"/>
    </row>
    <row r="17" spans="1:11" x14ac:dyDescent="0.2">
      <c r="H17" s="58"/>
      <c r="I17" s="58"/>
    </row>
    <row r="18" spans="1:11" x14ac:dyDescent="0.2">
      <c r="H18" s="58"/>
      <c r="I18" s="58"/>
    </row>
    <row r="19" spans="1:11" x14ac:dyDescent="0.2">
      <c r="H19" s="58"/>
      <c r="I19" s="58"/>
    </row>
    <row r="20" spans="1:11" x14ac:dyDescent="0.2">
      <c r="H20" s="58"/>
      <c r="I20" s="58"/>
      <c r="J20" s="2"/>
      <c r="K20" s="2"/>
    </row>
    <row r="21" spans="1:11" x14ac:dyDescent="0.2">
      <c r="H21" s="58"/>
      <c r="I21" s="58"/>
      <c r="J21" s="2"/>
      <c r="K21" s="2"/>
    </row>
    <row r="22" spans="1:11" x14ac:dyDescent="0.2">
      <c r="H22" s="58"/>
      <c r="I22" s="58"/>
      <c r="J22" s="2"/>
      <c r="K22" s="2"/>
    </row>
    <row r="23" spans="1:11" x14ac:dyDescent="0.2">
      <c r="A23" s="58"/>
      <c r="H23" s="58"/>
      <c r="I23" s="58"/>
      <c r="J23" s="2"/>
      <c r="K23" s="2"/>
    </row>
    <row r="24" spans="1:11" x14ac:dyDescent="0.2">
      <c r="A24" s="58"/>
      <c r="H24" s="58"/>
      <c r="I24" s="58"/>
      <c r="J24" s="2"/>
      <c r="K24" s="2"/>
    </row>
    <row r="25" spans="1:11" x14ac:dyDescent="0.2">
      <c r="A25" s="58"/>
      <c r="H25" s="58"/>
      <c r="I25" s="58"/>
      <c r="J25" s="2"/>
      <c r="K25" s="2"/>
    </row>
    <row r="26" spans="1:11" x14ac:dyDescent="0.2">
      <c r="A26" s="58"/>
      <c r="H26" s="58"/>
      <c r="I26" s="58"/>
      <c r="J26" s="2"/>
      <c r="K26" s="2"/>
    </row>
    <row r="27" spans="1:11" x14ac:dyDescent="0.2">
      <c r="A27" s="58"/>
      <c r="H27" s="58"/>
      <c r="I27" s="58"/>
      <c r="J27" s="2"/>
      <c r="K27" s="2"/>
    </row>
    <row r="28" spans="1:11" x14ac:dyDescent="0.2">
      <c r="H28" s="58"/>
      <c r="I28" s="58"/>
      <c r="J28" s="2"/>
      <c r="K28" s="2"/>
    </row>
    <row r="29" spans="1:11" x14ac:dyDescent="0.2">
      <c r="H29" s="58"/>
      <c r="I29" s="58"/>
      <c r="J29" s="2"/>
      <c r="K29" s="2"/>
    </row>
    <row r="30" spans="1:11" x14ac:dyDescent="0.2">
      <c r="H30" s="58"/>
      <c r="I30" s="58"/>
      <c r="J30" s="2"/>
      <c r="K30" s="2"/>
    </row>
    <row r="31" spans="1:11" x14ac:dyDescent="0.2">
      <c r="H31" s="58"/>
      <c r="I31" s="58"/>
      <c r="J31" s="2"/>
      <c r="K31" s="2"/>
    </row>
    <row r="32" spans="1:11" x14ac:dyDescent="0.2">
      <c r="H32" s="58"/>
      <c r="I32" s="58"/>
      <c r="J32" s="2"/>
      <c r="K32" s="2"/>
    </row>
    <row r="33" spans="8:11" x14ac:dyDescent="0.2">
      <c r="H33" s="58"/>
      <c r="I33" s="58"/>
      <c r="J33" s="2"/>
      <c r="K33" s="2"/>
    </row>
    <row r="34" spans="8:11" x14ac:dyDescent="0.2">
      <c r="H34" s="58"/>
      <c r="I34" s="58"/>
      <c r="J34" s="2"/>
      <c r="K34" s="2"/>
    </row>
    <row r="35" spans="8:11" x14ac:dyDescent="0.2">
      <c r="H35" s="58"/>
      <c r="I35" s="58"/>
      <c r="J35" s="2"/>
      <c r="K35" s="2"/>
    </row>
    <row r="36" spans="8:11" x14ac:dyDescent="0.2">
      <c r="H36" s="58"/>
      <c r="I36" s="58"/>
      <c r="J36" s="2"/>
      <c r="K36" s="2"/>
    </row>
    <row r="37" spans="8:11" x14ac:dyDescent="0.2">
      <c r="H37" s="58"/>
      <c r="I37" s="58"/>
      <c r="J37" s="2"/>
      <c r="K37" s="2"/>
    </row>
    <row r="38" spans="8:11" x14ac:dyDescent="0.2">
      <c r="H38" s="58"/>
      <c r="I38" s="58"/>
      <c r="J38" s="2"/>
      <c r="K38" s="2"/>
    </row>
    <row r="39" spans="8:11" x14ac:dyDescent="0.2">
      <c r="H39" s="58"/>
      <c r="I39" s="58"/>
      <c r="J39" s="2"/>
      <c r="K39" s="2"/>
    </row>
    <row r="40" spans="8:11" x14ac:dyDescent="0.2">
      <c r="H40" s="58"/>
      <c r="I40" s="58"/>
      <c r="J40" s="2"/>
      <c r="K40" s="2"/>
    </row>
    <row r="41" spans="8:11" x14ac:dyDescent="0.2">
      <c r="H41" s="58"/>
      <c r="I41" s="58"/>
      <c r="J41" s="2"/>
      <c r="K41" s="2"/>
    </row>
    <row r="42" spans="8:11" x14ac:dyDescent="0.2">
      <c r="H42" s="58"/>
      <c r="I42" s="58"/>
      <c r="J42" s="2"/>
      <c r="K42" s="2"/>
    </row>
    <row r="43" spans="8:11" x14ac:dyDescent="0.2">
      <c r="H43" s="58"/>
      <c r="I43" s="58"/>
      <c r="J43" s="2"/>
      <c r="K43" s="2"/>
    </row>
    <row r="44" spans="8:11" x14ac:dyDescent="0.2">
      <c r="H44" s="58"/>
      <c r="I44" s="58"/>
      <c r="J44" s="2"/>
      <c r="K44" s="2"/>
    </row>
    <row r="45" spans="8:11" x14ac:dyDescent="0.2">
      <c r="H45" s="58"/>
      <c r="I45" s="58"/>
      <c r="J45" s="2"/>
      <c r="K45" s="2"/>
    </row>
    <row r="46" spans="8:11" x14ac:dyDescent="0.2">
      <c r="H46" s="58"/>
      <c r="I46" s="58"/>
      <c r="J46" s="2"/>
      <c r="K46" s="2"/>
    </row>
    <row r="47" spans="8:11" x14ac:dyDescent="0.2">
      <c r="H47" s="58"/>
      <c r="I47" s="58"/>
      <c r="J47" s="2"/>
      <c r="K47" s="2"/>
    </row>
    <row r="48" spans="8:11" x14ac:dyDescent="0.2">
      <c r="J48" s="2"/>
      <c r="K48" s="2"/>
    </row>
    <row r="49" spans="10:11" x14ac:dyDescent="0.2">
      <c r="J49" s="2"/>
      <c r="K49" s="2"/>
    </row>
    <row r="50" spans="10:11" x14ac:dyDescent="0.2">
      <c r="J50" s="2"/>
      <c r="K50" s="2"/>
    </row>
  </sheetData>
  <sortState ref="A21:C25">
    <sortCondition ref="A21:A25"/>
  </sortState>
  <mergeCells count="1">
    <mergeCell ref="E3:E4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6"/>
  <sheetViews>
    <sheetView workbookViewId="0">
      <selection activeCell="I23" sqref="I23"/>
    </sheetView>
  </sheetViews>
  <sheetFormatPr baseColWidth="10" defaultRowHeight="12.75" x14ac:dyDescent="0.2"/>
  <cols>
    <col min="1" max="1" width="14.28515625" style="42" customWidth="1"/>
    <col min="2" max="2" width="20.140625" style="42" customWidth="1"/>
    <col min="3" max="3" width="14.85546875" style="42" customWidth="1"/>
    <col min="4" max="5" width="24.140625" style="42" customWidth="1"/>
    <col min="6" max="7" width="14.42578125" style="42" customWidth="1"/>
    <col min="8" max="8" width="14.28515625" style="42" customWidth="1"/>
    <col min="9" max="9" width="14.140625" style="42" customWidth="1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38</v>
      </c>
      <c r="C2" s="42">
        <v>155</v>
      </c>
      <c r="D2" s="42">
        <v>30</v>
      </c>
      <c r="E2" s="66"/>
    </row>
    <row r="3" spans="1:9" x14ac:dyDescent="0.2">
      <c r="B3" s="48" t="s">
        <v>41</v>
      </c>
      <c r="C3" s="42">
        <v>126</v>
      </c>
      <c r="D3" s="42">
        <v>68</v>
      </c>
      <c r="E3" s="149" t="s">
        <v>13</v>
      </c>
    </row>
    <row r="4" spans="1:9" x14ac:dyDescent="0.2">
      <c r="B4" s="50" t="s">
        <v>42</v>
      </c>
      <c r="C4" s="42">
        <v>128</v>
      </c>
      <c r="D4" s="42">
        <v>64</v>
      </c>
      <c r="E4" s="149"/>
    </row>
    <row r="5" spans="1:9" x14ac:dyDescent="0.2">
      <c r="B5" s="40" t="s">
        <v>12</v>
      </c>
      <c r="C5" s="42">
        <v>28.3</v>
      </c>
      <c r="D5" s="58">
        <f>RADIANS(C5)</f>
        <v>0.49392817831439528</v>
      </c>
      <c r="E5" s="58"/>
    </row>
    <row r="6" spans="1:9" x14ac:dyDescent="0.2">
      <c r="B6" s="40" t="s">
        <v>20</v>
      </c>
      <c r="C6" s="59">
        <f>1/SIN(D5)</f>
        <v>2.1093121088371491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82</v>
      </c>
      <c r="H8" s="43" t="s">
        <v>25</v>
      </c>
      <c r="I8" s="43" t="s">
        <v>26</v>
      </c>
    </row>
    <row r="9" spans="1:9" x14ac:dyDescent="0.2">
      <c r="A9" s="44">
        <v>1.9</v>
      </c>
      <c r="B9" s="44">
        <v>106</v>
      </c>
      <c r="C9" s="44">
        <v>85</v>
      </c>
      <c r="D9" s="44"/>
      <c r="E9" s="44"/>
      <c r="F9" s="44">
        <v>3</v>
      </c>
      <c r="G9" s="42" t="s">
        <v>6</v>
      </c>
      <c r="H9" s="58"/>
      <c r="I9" s="44"/>
    </row>
    <row r="10" spans="1:9" x14ac:dyDescent="0.2">
      <c r="A10" s="42">
        <v>6.1</v>
      </c>
      <c r="B10" s="42">
        <v>132</v>
      </c>
      <c r="C10" s="42">
        <v>56</v>
      </c>
      <c r="D10" s="42">
        <v>2.5</v>
      </c>
      <c r="E10" s="42">
        <v>5</v>
      </c>
      <c r="F10" s="42">
        <v>3</v>
      </c>
      <c r="G10" s="42" t="s">
        <v>6</v>
      </c>
      <c r="H10" s="58">
        <f>A10-A9</f>
        <v>4.1999999999999993</v>
      </c>
      <c r="I10" s="58">
        <f t="shared" ref="I10:I11" si="0">H10/$C$6</f>
        <v>1.991170477997888</v>
      </c>
    </row>
    <row r="11" spans="1:9" x14ac:dyDescent="0.2">
      <c r="A11" s="42">
        <v>8.07</v>
      </c>
      <c r="B11" s="42">
        <v>127</v>
      </c>
      <c r="C11" s="42">
        <v>84</v>
      </c>
      <c r="F11" s="42">
        <v>3</v>
      </c>
      <c r="G11" s="42" t="s">
        <v>6</v>
      </c>
      <c r="H11" s="58">
        <f t="shared" ref="H11:H12" si="1">A11-A10</f>
        <v>1.9700000000000006</v>
      </c>
      <c r="I11" s="58">
        <f t="shared" si="0"/>
        <v>0.93395377182281936</v>
      </c>
    </row>
    <row r="12" spans="1:9" x14ac:dyDescent="0.2">
      <c r="A12" s="42">
        <v>9.1999999999999993</v>
      </c>
      <c r="B12" s="42">
        <v>142</v>
      </c>
      <c r="C12" s="42">
        <v>50</v>
      </c>
      <c r="D12" s="42">
        <v>1.2</v>
      </c>
      <c r="E12" s="42">
        <v>1</v>
      </c>
      <c r="F12" s="42">
        <v>3</v>
      </c>
      <c r="G12" s="42" t="s">
        <v>6</v>
      </c>
      <c r="H12" s="58">
        <f t="shared" si="1"/>
        <v>1.129999999999999</v>
      </c>
      <c r="I12" s="58">
        <f>H12/$C$6</f>
        <v>0.5357196762232409</v>
      </c>
    </row>
    <row r="13" spans="1:9" x14ac:dyDescent="0.2">
      <c r="H13" s="58"/>
      <c r="I13" s="58"/>
    </row>
    <row r="14" spans="1:9" x14ac:dyDescent="0.2">
      <c r="H14" s="58"/>
      <c r="I14" s="58"/>
    </row>
    <row r="15" spans="1:9" x14ac:dyDescent="0.2">
      <c r="H15" s="58"/>
      <c r="I15" s="58"/>
    </row>
    <row r="16" spans="1:9" x14ac:dyDescent="0.2">
      <c r="H16" s="58"/>
      <c r="I16" s="58"/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  <row r="23" spans="8:9" x14ac:dyDescent="0.2">
      <c r="H23" s="58"/>
      <c r="I23" s="58"/>
    </row>
    <row r="24" spans="8:9" x14ac:dyDescent="0.2">
      <c r="H24" s="58"/>
      <c r="I24" s="58"/>
    </row>
    <row r="25" spans="8:9" x14ac:dyDescent="0.2">
      <c r="H25" s="58"/>
      <c r="I25" s="58"/>
    </row>
    <row r="26" spans="8:9" x14ac:dyDescent="0.2">
      <c r="H26" s="58"/>
      <c r="I26" s="58"/>
    </row>
    <row r="27" spans="8:9" x14ac:dyDescent="0.2">
      <c r="H27" s="58"/>
      <c r="I27" s="58"/>
    </row>
    <row r="28" spans="8:9" x14ac:dyDescent="0.2">
      <c r="H28" s="58"/>
      <c r="I28" s="58"/>
    </row>
    <row r="29" spans="8:9" x14ac:dyDescent="0.2">
      <c r="H29" s="58"/>
      <c r="I29" s="58"/>
    </row>
    <row r="30" spans="8:9" x14ac:dyDescent="0.2">
      <c r="H30" s="58"/>
      <c r="I30" s="58"/>
    </row>
    <row r="31" spans="8:9" x14ac:dyDescent="0.2">
      <c r="H31" s="58"/>
      <c r="I31" s="58"/>
    </row>
    <row r="32" spans="8:9" x14ac:dyDescent="0.2">
      <c r="H32" s="58"/>
      <c r="I32" s="58"/>
    </row>
    <row r="33" spans="8:9" x14ac:dyDescent="0.2">
      <c r="H33" s="58"/>
      <c r="I33" s="58"/>
    </row>
    <row r="34" spans="8:9" x14ac:dyDescent="0.2">
      <c r="H34" s="58"/>
      <c r="I34" s="58"/>
    </row>
    <row r="35" spans="8:9" x14ac:dyDescent="0.2">
      <c r="H35" s="58"/>
      <c r="I35" s="58"/>
    </row>
    <row r="36" spans="8:9" x14ac:dyDescent="0.2">
      <c r="H36" s="58"/>
      <c r="I36" s="58"/>
    </row>
    <row r="37" spans="8:9" x14ac:dyDescent="0.2">
      <c r="H37" s="58"/>
      <c r="I37" s="58"/>
    </row>
    <row r="38" spans="8:9" x14ac:dyDescent="0.2">
      <c r="H38" s="58"/>
      <c r="I38" s="58"/>
    </row>
    <row r="39" spans="8:9" x14ac:dyDescent="0.2">
      <c r="H39" s="58"/>
      <c r="I39" s="58"/>
    </row>
    <row r="40" spans="8:9" x14ac:dyDescent="0.2">
      <c r="H40" s="58"/>
      <c r="I40" s="58"/>
    </row>
    <row r="41" spans="8:9" x14ac:dyDescent="0.2">
      <c r="H41" s="58"/>
      <c r="I41" s="58"/>
    </row>
    <row r="42" spans="8:9" x14ac:dyDescent="0.2">
      <c r="H42" s="58"/>
      <c r="I42" s="58"/>
    </row>
    <row r="43" spans="8:9" x14ac:dyDescent="0.2">
      <c r="H43" s="58"/>
      <c r="I43" s="58"/>
    </row>
    <row r="44" spans="8:9" x14ac:dyDescent="0.2">
      <c r="H44" s="58"/>
      <c r="I44" s="58"/>
    </row>
    <row r="45" spans="8:9" x14ac:dyDescent="0.2">
      <c r="H45" s="58"/>
      <c r="I45" s="58"/>
    </row>
    <row r="46" spans="8:9" x14ac:dyDescent="0.2">
      <c r="H46" s="58"/>
      <c r="I46" s="58"/>
    </row>
  </sheetData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5"/>
  <sheetViews>
    <sheetView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2" width="22.85546875" style="42" customWidth="1"/>
    <col min="3" max="3" width="14.85546875" style="42" customWidth="1"/>
    <col min="4" max="5" width="24.140625" style="42" customWidth="1"/>
    <col min="6" max="6" width="14" style="42" customWidth="1"/>
    <col min="7" max="7" width="13.85546875" style="42" customWidth="1"/>
    <col min="8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33</v>
      </c>
      <c r="C2" s="42">
        <v>111</v>
      </c>
      <c r="D2" s="42">
        <v>4</v>
      </c>
      <c r="E2" s="66"/>
    </row>
    <row r="3" spans="1:9" x14ac:dyDescent="0.2">
      <c r="B3" s="48" t="s">
        <v>41</v>
      </c>
      <c r="C3" s="42">
        <v>118</v>
      </c>
      <c r="D3" s="42">
        <v>61</v>
      </c>
      <c r="E3" s="149" t="s">
        <v>13</v>
      </c>
    </row>
    <row r="4" spans="1:9" x14ac:dyDescent="0.2">
      <c r="B4" s="50" t="s">
        <v>42</v>
      </c>
      <c r="C4" s="42">
        <v>118</v>
      </c>
      <c r="D4" s="42">
        <v>61</v>
      </c>
      <c r="E4" s="149"/>
    </row>
    <row r="5" spans="1:9" x14ac:dyDescent="0.2">
      <c r="B5" s="40" t="s">
        <v>12</v>
      </c>
      <c r="C5" s="42">
        <v>56.3</v>
      </c>
      <c r="D5" s="58">
        <f>RADIANS(C5)</f>
        <v>0.98262036887280746</v>
      </c>
      <c r="E5" s="58"/>
    </row>
    <row r="6" spans="1:9" x14ac:dyDescent="0.2">
      <c r="B6" s="40" t="s">
        <v>20</v>
      </c>
      <c r="C6" s="59">
        <f>1/SIN(D5)</f>
        <v>1.2019893566236353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82</v>
      </c>
      <c r="H8" s="43" t="s">
        <v>25</v>
      </c>
      <c r="I8" s="43" t="s">
        <v>26</v>
      </c>
    </row>
    <row r="9" spans="1:9" x14ac:dyDescent="0.2">
      <c r="A9" s="42">
        <v>3.6</v>
      </c>
      <c r="B9" s="42">
        <v>122</v>
      </c>
      <c r="C9" s="42">
        <v>58</v>
      </c>
      <c r="F9" s="42">
        <v>4</v>
      </c>
      <c r="G9" s="42" t="s">
        <v>6</v>
      </c>
      <c r="H9" s="58"/>
      <c r="I9" s="58"/>
    </row>
    <row r="10" spans="1:9" x14ac:dyDescent="0.2">
      <c r="A10" s="42">
        <v>3.7</v>
      </c>
      <c r="B10" s="42">
        <v>120</v>
      </c>
      <c r="C10" s="42">
        <v>60</v>
      </c>
      <c r="F10" s="42">
        <v>4</v>
      </c>
      <c r="G10" s="42" t="s">
        <v>6</v>
      </c>
      <c r="H10" s="58">
        <f t="shared" ref="H10:H11" si="0">A10-A9</f>
        <v>0.10000000000000009</v>
      </c>
      <c r="I10" s="58">
        <f>H10/$C$6</f>
        <v>8.3195412213048325E-2</v>
      </c>
    </row>
    <row r="11" spans="1:9" x14ac:dyDescent="0.2">
      <c r="A11" s="42">
        <v>3.8</v>
      </c>
      <c r="B11" s="42">
        <v>111</v>
      </c>
      <c r="C11" s="42">
        <v>65</v>
      </c>
      <c r="F11" s="42">
        <v>4</v>
      </c>
      <c r="G11" s="42" t="s">
        <v>6</v>
      </c>
      <c r="H11" s="58">
        <f t="shared" si="0"/>
        <v>9.9999999999999645E-2</v>
      </c>
      <c r="I11" s="58">
        <f>H11/$C$6</f>
        <v>8.3195412213047965E-2</v>
      </c>
    </row>
    <row r="12" spans="1:9" x14ac:dyDescent="0.2">
      <c r="H12" s="58"/>
      <c r="I12" s="58"/>
    </row>
    <row r="13" spans="1:9" x14ac:dyDescent="0.2">
      <c r="H13" s="58"/>
      <c r="I13" s="58"/>
    </row>
    <row r="14" spans="1:9" x14ac:dyDescent="0.2">
      <c r="H14" s="58"/>
      <c r="I14" s="58"/>
    </row>
    <row r="15" spans="1:9" x14ac:dyDescent="0.2">
      <c r="H15" s="58"/>
      <c r="I15" s="58"/>
    </row>
    <row r="16" spans="1:9" x14ac:dyDescent="0.2">
      <c r="H16" s="58"/>
      <c r="I16" s="58"/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  <row r="23" spans="8:9" x14ac:dyDescent="0.2">
      <c r="H23" s="58"/>
      <c r="I23" s="58"/>
    </row>
    <row r="24" spans="8:9" x14ac:dyDescent="0.2">
      <c r="H24" s="58"/>
      <c r="I24" s="58"/>
    </row>
    <row r="25" spans="8:9" x14ac:dyDescent="0.2">
      <c r="H25" s="58"/>
      <c r="I25" s="58"/>
    </row>
    <row r="26" spans="8:9" x14ac:dyDescent="0.2">
      <c r="H26" s="58"/>
      <c r="I26" s="58"/>
    </row>
    <row r="27" spans="8:9" x14ac:dyDescent="0.2">
      <c r="H27" s="58"/>
      <c r="I27" s="58"/>
    </row>
    <row r="28" spans="8:9" x14ac:dyDescent="0.2">
      <c r="H28" s="58"/>
      <c r="I28" s="58"/>
    </row>
    <row r="29" spans="8:9" x14ac:dyDescent="0.2">
      <c r="H29" s="58"/>
      <c r="I29" s="58"/>
    </row>
    <row r="30" spans="8:9" x14ac:dyDescent="0.2">
      <c r="H30" s="58"/>
      <c r="I30" s="58"/>
    </row>
    <row r="31" spans="8:9" x14ac:dyDescent="0.2">
      <c r="H31" s="58"/>
      <c r="I31" s="58"/>
    </row>
    <row r="32" spans="8:9" x14ac:dyDescent="0.2">
      <c r="H32" s="58"/>
      <c r="I32" s="58"/>
    </row>
    <row r="33" spans="8:9" x14ac:dyDescent="0.2">
      <c r="H33" s="58"/>
      <c r="I33" s="58"/>
    </row>
    <row r="34" spans="8:9" x14ac:dyDescent="0.2">
      <c r="H34" s="58"/>
      <c r="I34" s="58"/>
    </row>
    <row r="35" spans="8:9" x14ac:dyDescent="0.2">
      <c r="H35" s="58"/>
      <c r="I35" s="58"/>
    </row>
    <row r="36" spans="8:9" x14ac:dyDescent="0.2">
      <c r="H36" s="58"/>
      <c r="I36" s="58"/>
    </row>
    <row r="37" spans="8:9" x14ac:dyDescent="0.2">
      <c r="H37" s="58"/>
      <c r="I37" s="58"/>
    </row>
    <row r="38" spans="8:9" x14ac:dyDescent="0.2">
      <c r="H38" s="58"/>
      <c r="I38" s="58"/>
    </row>
    <row r="39" spans="8:9" x14ac:dyDescent="0.2">
      <c r="H39" s="58"/>
      <c r="I39" s="58"/>
    </row>
    <row r="40" spans="8:9" x14ac:dyDescent="0.2">
      <c r="H40" s="58"/>
      <c r="I40" s="58"/>
    </row>
    <row r="41" spans="8:9" x14ac:dyDescent="0.2">
      <c r="H41" s="58"/>
      <c r="I41" s="58"/>
    </row>
    <row r="42" spans="8:9" x14ac:dyDescent="0.2">
      <c r="H42" s="58"/>
      <c r="I42" s="58"/>
    </row>
    <row r="43" spans="8:9" x14ac:dyDescent="0.2">
      <c r="H43" s="58"/>
      <c r="I43" s="58"/>
    </row>
    <row r="44" spans="8:9" x14ac:dyDescent="0.2">
      <c r="H44" s="58"/>
      <c r="I44" s="58"/>
    </row>
    <row r="45" spans="8:9" x14ac:dyDescent="0.2">
      <c r="H45" s="58"/>
      <c r="I45" s="58"/>
    </row>
  </sheetData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5"/>
  <sheetViews>
    <sheetView tabSelected="1"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2" width="22.85546875" style="42" customWidth="1"/>
    <col min="3" max="3" width="14.85546875" style="42" customWidth="1"/>
    <col min="4" max="5" width="24.140625" style="42" customWidth="1"/>
    <col min="6" max="6" width="13.5703125" style="42" customWidth="1"/>
    <col min="7" max="7" width="13.140625" style="42" customWidth="1"/>
    <col min="8" max="9" width="13.42578125" style="42" customWidth="1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34</v>
      </c>
      <c r="C2" s="42">
        <v>233</v>
      </c>
      <c r="D2" s="42">
        <v>14</v>
      </c>
      <c r="E2" s="66"/>
    </row>
    <row r="3" spans="1:9" x14ac:dyDescent="0.2">
      <c r="B3" s="48" t="s">
        <v>41</v>
      </c>
      <c r="C3" s="42">
        <v>125</v>
      </c>
      <c r="D3" s="42">
        <v>75</v>
      </c>
      <c r="E3" s="149" t="s">
        <v>13</v>
      </c>
    </row>
    <row r="4" spans="1:9" x14ac:dyDescent="0.2">
      <c r="B4" s="50" t="s">
        <v>42</v>
      </c>
      <c r="C4" s="42">
        <v>128</v>
      </c>
      <c r="D4" s="42">
        <v>75</v>
      </c>
      <c r="E4" s="149"/>
    </row>
    <row r="5" spans="1:9" x14ac:dyDescent="0.2">
      <c r="B5" s="40" t="s">
        <v>12</v>
      </c>
      <c r="C5" s="42">
        <v>17.8</v>
      </c>
      <c r="D5" s="58">
        <f>RADIANS(C5)</f>
        <v>0.31066860685499065</v>
      </c>
      <c r="E5" s="58"/>
    </row>
    <row r="6" spans="1:9" x14ac:dyDescent="0.2">
      <c r="B6" s="40" t="s">
        <v>20</v>
      </c>
      <c r="C6" s="59">
        <f>1/SIN(D5)</f>
        <v>3.2712311369017915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82</v>
      </c>
      <c r="H8" s="43" t="s">
        <v>25</v>
      </c>
      <c r="I8" s="43" t="s">
        <v>26</v>
      </c>
    </row>
    <row r="9" spans="1:9" x14ac:dyDescent="0.2">
      <c r="A9" s="42">
        <v>0.38</v>
      </c>
      <c r="B9" s="42">
        <v>127</v>
      </c>
      <c r="C9" s="42">
        <v>67</v>
      </c>
      <c r="D9" s="42">
        <v>0.4</v>
      </c>
      <c r="E9" s="42">
        <v>1</v>
      </c>
      <c r="F9" s="42">
        <v>5</v>
      </c>
      <c r="G9" s="42" t="s">
        <v>6</v>
      </c>
      <c r="H9" s="58"/>
      <c r="I9" s="58"/>
    </row>
    <row r="10" spans="1:9" x14ac:dyDescent="0.2">
      <c r="A10" s="42">
        <v>3.4</v>
      </c>
      <c r="B10" s="42">
        <v>136</v>
      </c>
      <c r="C10" s="42">
        <v>85</v>
      </c>
      <c r="D10" s="42">
        <v>0.5</v>
      </c>
      <c r="E10" s="42">
        <v>0.5</v>
      </c>
      <c r="F10" s="42">
        <v>5</v>
      </c>
      <c r="G10" s="42" t="s">
        <v>6</v>
      </c>
      <c r="H10" s="58">
        <f>A10-A9</f>
        <v>3.02</v>
      </c>
      <c r="I10" s="58">
        <f>H10/$C$6</f>
        <v>0.92319982098857911</v>
      </c>
    </row>
    <row r="11" spans="1:9" x14ac:dyDescent="0.2">
      <c r="A11" s="42">
        <v>10.15</v>
      </c>
      <c r="B11" s="42">
        <v>106</v>
      </c>
      <c r="C11" s="42">
        <v>78</v>
      </c>
      <c r="D11" s="42">
        <v>5</v>
      </c>
      <c r="E11" s="42">
        <v>5</v>
      </c>
      <c r="F11" s="42">
        <v>5</v>
      </c>
      <c r="G11" s="42" t="s">
        <v>6</v>
      </c>
      <c r="H11" s="58">
        <f t="shared" ref="H11:H12" si="0">A11-A10</f>
        <v>6.75</v>
      </c>
      <c r="I11" s="58">
        <f>H11/$C$6</f>
        <v>2.0634433085009634</v>
      </c>
    </row>
    <row r="12" spans="1:9" x14ac:dyDescent="0.2">
      <c r="A12" s="42">
        <v>11.15</v>
      </c>
      <c r="B12" s="42">
        <v>131</v>
      </c>
      <c r="C12" s="42">
        <v>70</v>
      </c>
      <c r="D12" s="42">
        <v>1</v>
      </c>
      <c r="E12" s="42">
        <v>1.5</v>
      </c>
      <c r="F12" s="42">
        <v>5</v>
      </c>
      <c r="G12" s="42" t="s">
        <v>6</v>
      </c>
      <c r="H12" s="58">
        <f t="shared" si="0"/>
        <v>1</v>
      </c>
      <c r="I12" s="58">
        <f>H12/$C$6</f>
        <v>0.30569530496310565</v>
      </c>
    </row>
    <row r="13" spans="1:9" x14ac:dyDescent="0.2">
      <c r="H13" s="58"/>
      <c r="I13" s="58"/>
    </row>
    <row r="14" spans="1:9" x14ac:dyDescent="0.2">
      <c r="H14" s="58"/>
      <c r="I14" s="58"/>
    </row>
    <row r="15" spans="1:9" x14ac:dyDescent="0.2">
      <c r="H15" s="58"/>
      <c r="I15" s="58"/>
    </row>
    <row r="16" spans="1:9" x14ac:dyDescent="0.2">
      <c r="H16" s="58"/>
      <c r="I16" s="58"/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  <row r="23" spans="8:9" x14ac:dyDescent="0.2">
      <c r="H23" s="58"/>
      <c r="I23" s="58"/>
    </row>
    <row r="24" spans="8:9" x14ac:dyDescent="0.2">
      <c r="H24" s="58"/>
      <c r="I24" s="58"/>
    </row>
    <row r="25" spans="8:9" x14ac:dyDescent="0.2">
      <c r="H25" s="58"/>
      <c r="I25" s="58"/>
    </row>
    <row r="26" spans="8:9" x14ac:dyDescent="0.2">
      <c r="H26" s="58"/>
      <c r="I26" s="58"/>
    </row>
    <row r="27" spans="8:9" x14ac:dyDescent="0.2">
      <c r="H27" s="58"/>
      <c r="I27" s="58"/>
    </row>
    <row r="28" spans="8:9" x14ac:dyDescent="0.2">
      <c r="H28" s="58"/>
      <c r="I28" s="58"/>
    </row>
    <row r="29" spans="8:9" x14ac:dyDescent="0.2">
      <c r="H29" s="58"/>
      <c r="I29" s="58"/>
    </row>
    <row r="30" spans="8:9" x14ac:dyDescent="0.2">
      <c r="H30" s="58"/>
      <c r="I30" s="58"/>
    </row>
    <row r="31" spans="8:9" x14ac:dyDescent="0.2">
      <c r="H31" s="58"/>
      <c r="I31" s="58"/>
    </row>
    <row r="32" spans="8:9" x14ac:dyDescent="0.2">
      <c r="H32" s="58"/>
      <c r="I32" s="58"/>
    </row>
    <row r="33" spans="8:9" x14ac:dyDescent="0.2">
      <c r="H33" s="58"/>
      <c r="I33" s="58"/>
    </row>
    <row r="34" spans="8:9" x14ac:dyDescent="0.2">
      <c r="H34" s="58"/>
      <c r="I34" s="58"/>
    </row>
    <row r="35" spans="8:9" x14ac:dyDescent="0.2">
      <c r="H35" s="58"/>
      <c r="I35" s="58"/>
    </row>
    <row r="36" spans="8:9" x14ac:dyDescent="0.2">
      <c r="H36" s="58"/>
      <c r="I36" s="58"/>
    </row>
    <row r="37" spans="8:9" x14ac:dyDescent="0.2">
      <c r="H37" s="58"/>
      <c r="I37" s="58"/>
    </row>
    <row r="38" spans="8:9" x14ac:dyDescent="0.2">
      <c r="H38" s="58"/>
      <c r="I38" s="58"/>
    </row>
    <row r="39" spans="8:9" x14ac:dyDescent="0.2">
      <c r="H39" s="58"/>
      <c r="I39" s="58"/>
    </row>
    <row r="40" spans="8:9" x14ac:dyDescent="0.2">
      <c r="H40" s="58"/>
      <c r="I40" s="58"/>
    </row>
    <row r="41" spans="8:9" x14ac:dyDescent="0.2">
      <c r="H41" s="58"/>
      <c r="I41" s="58"/>
    </row>
    <row r="42" spans="8:9" x14ac:dyDescent="0.2">
      <c r="H42" s="58"/>
      <c r="I42" s="58"/>
    </row>
    <row r="43" spans="8:9" x14ac:dyDescent="0.2">
      <c r="H43" s="58"/>
      <c r="I43" s="58"/>
    </row>
    <row r="44" spans="8:9" x14ac:dyDescent="0.2">
      <c r="H44" s="58"/>
      <c r="I44" s="58"/>
    </row>
    <row r="45" spans="8:9" x14ac:dyDescent="0.2">
      <c r="H45" s="58"/>
      <c r="I45" s="58"/>
    </row>
  </sheetData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8"/>
  <sheetViews>
    <sheetView workbookViewId="0">
      <pane ySplit="3" topLeftCell="A4" activePane="bottomLeft" state="frozen"/>
      <selection pane="bottomLeft" activeCell="E11" sqref="E11"/>
    </sheetView>
  </sheetViews>
  <sheetFormatPr baseColWidth="10" defaultRowHeight="15" x14ac:dyDescent="0.25"/>
  <cols>
    <col min="1" max="1" width="11.42578125" style="110"/>
    <col min="2" max="2" width="12.85546875" style="101" customWidth="1"/>
    <col min="3" max="3" width="16.28515625" style="101" customWidth="1"/>
    <col min="4" max="4" width="12.7109375" style="101" customWidth="1"/>
    <col min="5" max="5" width="18" style="101" customWidth="1"/>
    <col min="6" max="7" width="11.42578125" style="103"/>
    <col min="8" max="8" width="11.42578125" style="101"/>
    <col min="9" max="9" width="15.42578125" style="101" customWidth="1"/>
    <col min="10" max="10" width="10.140625" style="101" customWidth="1"/>
    <col min="11" max="16384" width="11.42578125" style="103"/>
  </cols>
  <sheetData>
    <row r="1" spans="1:10" ht="15.75" x14ac:dyDescent="0.25">
      <c r="A1" s="157" t="s">
        <v>78</v>
      </c>
    </row>
    <row r="2" spans="1:10" ht="15.75" x14ac:dyDescent="0.25">
      <c r="A2" s="157"/>
    </row>
    <row r="3" spans="1:10" s="97" customFormat="1" ht="42" customHeight="1" x14ac:dyDescent="0.25">
      <c r="A3" s="98" t="s">
        <v>58</v>
      </c>
      <c r="B3" s="158" t="s">
        <v>23</v>
      </c>
      <c r="C3" s="158" t="s">
        <v>22</v>
      </c>
      <c r="D3" s="158" t="s">
        <v>59</v>
      </c>
      <c r="E3" s="99" t="s">
        <v>64</v>
      </c>
      <c r="H3" s="98" t="s">
        <v>7</v>
      </c>
      <c r="I3" s="98" t="s">
        <v>22</v>
      </c>
      <c r="J3" s="99" t="s">
        <v>23</v>
      </c>
    </row>
    <row r="4" spans="1:10" x14ac:dyDescent="0.25">
      <c r="A4" s="100">
        <v>1</v>
      </c>
      <c r="B4" s="107">
        <v>18</v>
      </c>
      <c r="C4" s="107">
        <v>218</v>
      </c>
      <c r="D4" s="107">
        <v>1</v>
      </c>
      <c r="E4" s="102">
        <v>0.1</v>
      </c>
      <c r="H4" s="104">
        <v>1</v>
      </c>
      <c r="I4" s="104">
        <v>190</v>
      </c>
      <c r="J4" s="102">
        <v>5</v>
      </c>
    </row>
    <row r="5" spans="1:10" x14ac:dyDescent="0.25">
      <c r="A5" s="100">
        <v>2</v>
      </c>
      <c r="B5" s="107">
        <v>35</v>
      </c>
      <c r="C5" s="107">
        <v>152</v>
      </c>
      <c r="D5" s="107">
        <v>1</v>
      </c>
      <c r="E5" s="102">
        <v>0.25</v>
      </c>
      <c r="H5" s="104">
        <v>2</v>
      </c>
      <c r="I5" s="104">
        <v>70</v>
      </c>
      <c r="J5" s="102">
        <v>0</v>
      </c>
    </row>
    <row r="6" spans="1:10" x14ac:dyDescent="0.25">
      <c r="A6" s="100">
        <v>3</v>
      </c>
      <c r="B6" s="107">
        <v>85</v>
      </c>
      <c r="C6" s="107">
        <v>20</v>
      </c>
      <c r="D6" s="107">
        <v>1</v>
      </c>
      <c r="E6" s="102">
        <v>0.5</v>
      </c>
      <c r="H6" s="104">
        <v>3</v>
      </c>
      <c r="I6" s="104">
        <v>155</v>
      </c>
      <c r="J6" s="102">
        <v>3</v>
      </c>
    </row>
    <row r="7" spans="1:10" x14ac:dyDescent="0.25">
      <c r="A7" s="100">
        <v>4</v>
      </c>
      <c r="B7" s="107">
        <v>75</v>
      </c>
      <c r="C7" s="107">
        <v>30</v>
      </c>
      <c r="D7" s="107">
        <v>1</v>
      </c>
      <c r="E7" s="102">
        <v>0.7</v>
      </c>
      <c r="H7" s="104">
        <v>4</v>
      </c>
      <c r="I7" s="104">
        <v>111</v>
      </c>
      <c r="J7" s="102">
        <v>4</v>
      </c>
    </row>
    <row r="8" spans="1:10" x14ac:dyDescent="0.25">
      <c r="A8" s="100">
        <v>5</v>
      </c>
      <c r="B8" s="107">
        <v>27</v>
      </c>
      <c r="C8" s="107">
        <v>80</v>
      </c>
      <c r="D8" s="107">
        <v>1</v>
      </c>
      <c r="E8" s="102">
        <v>0.7</v>
      </c>
      <c r="H8" s="105">
        <v>5</v>
      </c>
      <c r="I8" s="105">
        <v>233</v>
      </c>
      <c r="J8" s="106">
        <v>14</v>
      </c>
    </row>
    <row r="9" spans="1:10" x14ac:dyDescent="0.25">
      <c r="A9" s="100">
        <v>6</v>
      </c>
      <c r="B9" s="107">
        <v>65</v>
      </c>
      <c r="C9" s="107">
        <v>240</v>
      </c>
      <c r="D9" s="107">
        <v>1</v>
      </c>
      <c r="E9" s="102">
        <v>1.3</v>
      </c>
      <c r="H9" s="107"/>
      <c r="I9" s="107"/>
    </row>
    <row r="10" spans="1:10" x14ac:dyDescent="0.25">
      <c r="A10" s="100">
        <v>7</v>
      </c>
      <c r="B10" s="107">
        <v>80</v>
      </c>
      <c r="C10" s="107">
        <v>200</v>
      </c>
      <c r="D10" s="107">
        <v>1</v>
      </c>
      <c r="E10" s="102">
        <v>1.7</v>
      </c>
    </row>
    <row r="11" spans="1:10" x14ac:dyDescent="0.25">
      <c r="A11" s="100">
        <v>8</v>
      </c>
      <c r="B11" s="107">
        <v>25</v>
      </c>
      <c r="C11" s="107">
        <v>185</v>
      </c>
      <c r="D11" s="107">
        <v>1</v>
      </c>
      <c r="E11" s="102">
        <v>1.3</v>
      </c>
    </row>
    <row r="12" spans="1:10" x14ac:dyDescent="0.25">
      <c r="A12" s="100">
        <v>9</v>
      </c>
      <c r="B12" s="107">
        <v>20</v>
      </c>
      <c r="C12" s="107">
        <v>160</v>
      </c>
      <c r="D12" s="107">
        <v>1</v>
      </c>
      <c r="E12" s="102">
        <v>0</v>
      </c>
    </row>
    <row r="13" spans="1:10" x14ac:dyDescent="0.25">
      <c r="A13" s="100">
        <v>10</v>
      </c>
      <c r="B13" s="107">
        <v>43</v>
      </c>
      <c r="C13" s="107">
        <v>180</v>
      </c>
      <c r="D13" s="107">
        <v>1</v>
      </c>
      <c r="E13" s="102">
        <v>2.2000000000000002</v>
      </c>
    </row>
    <row r="14" spans="1:10" x14ac:dyDescent="0.25">
      <c r="A14" s="100">
        <v>11</v>
      </c>
      <c r="B14" s="107">
        <v>67</v>
      </c>
      <c r="C14" s="107">
        <v>318</v>
      </c>
      <c r="D14" s="107">
        <v>1</v>
      </c>
      <c r="E14" s="102">
        <v>2.65</v>
      </c>
    </row>
    <row r="15" spans="1:10" x14ac:dyDescent="0.25">
      <c r="A15" s="100">
        <v>12</v>
      </c>
      <c r="B15" s="107">
        <v>72</v>
      </c>
      <c r="C15" s="107">
        <v>330</v>
      </c>
      <c r="D15" s="107">
        <v>1</v>
      </c>
      <c r="E15" s="102">
        <v>2.4</v>
      </c>
    </row>
    <row r="16" spans="1:10" x14ac:dyDescent="0.25">
      <c r="A16" s="100">
        <v>13</v>
      </c>
      <c r="B16" s="107">
        <v>75</v>
      </c>
      <c r="C16" s="107">
        <v>330</v>
      </c>
      <c r="D16" s="107">
        <v>1</v>
      </c>
      <c r="E16" s="102">
        <v>2.2999999999999998</v>
      </c>
    </row>
    <row r="17" spans="1:5" x14ac:dyDescent="0.25">
      <c r="A17" s="100">
        <v>14</v>
      </c>
      <c r="B17" s="107">
        <v>25</v>
      </c>
      <c r="C17" s="107">
        <v>180</v>
      </c>
      <c r="D17" s="107">
        <v>1</v>
      </c>
      <c r="E17" s="102">
        <v>2.7</v>
      </c>
    </row>
    <row r="18" spans="1:5" x14ac:dyDescent="0.25">
      <c r="A18" s="100">
        <v>15</v>
      </c>
      <c r="B18" s="107">
        <v>82</v>
      </c>
      <c r="C18" s="107">
        <v>276</v>
      </c>
      <c r="D18" s="107">
        <v>1</v>
      </c>
      <c r="E18" s="102">
        <v>4</v>
      </c>
    </row>
    <row r="19" spans="1:5" x14ac:dyDescent="0.25">
      <c r="A19" s="100">
        <v>16</v>
      </c>
      <c r="B19" s="107">
        <v>27</v>
      </c>
      <c r="C19" s="107">
        <v>201</v>
      </c>
      <c r="D19" s="107">
        <v>1</v>
      </c>
      <c r="E19" s="102">
        <v>4.0999999999999996</v>
      </c>
    </row>
    <row r="20" spans="1:5" x14ac:dyDescent="0.25">
      <c r="A20" s="100">
        <v>17</v>
      </c>
      <c r="B20" s="107">
        <v>79</v>
      </c>
      <c r="C20" s="107">
        <v>4</v>
      </c>
      <c r="D20" s="107">
        <v>1</v>
      </c>
      <c r="E20" s="102">
        <v>4.2</v>
      </c>
    </row>
    <row r="21" spans="1:5" x14ac:dyDescent="0.25">
      <c r="A21" s="100">
        <v>18</v>
      </c>
      <c r="B21" s="107">
        <v>77</v>
      </c>
      <c r="C21" s="107">
        <v>164</v>
      </c>
      <c r="D21" s="107">
        <v>1</v>
      </c>
      <c r="E21" s="102">
        <v>4.1500000000000004</v>
      </c>
    </row>
    <row r="22" spans="1:5" x14ac:dyDescent="0.25">
      <c r="A22" s="100">
        <v>19</v>
      </c>
      <c r="B22" s="107">
        <v>86</v>
      </c>
      <c r="C22" s="107">
        <v>311</v>
      </c>
      <c r="D22" s="107">
        <v>1</v>
      </c>
      <c r="E22" s="102">
        <v>4.5999999999999996</v>
      </c>
    </row>
    <row r="23" spans="1:5" x14ac:dyDescent="0.25">
      <c r="A23" s="100">
        <v>20</v>
      </c>
      <c r="B23" s="107">
        <v>59</v>
      </c>
      <c r="C23" s="107">
        <v>342</v>
      </c>
      <c r="D23" s="107">
        <v>1</v>
      </c>
      <c r="E23" s="102">
        <v>5.05</v>
      </c>
    </row>
    <row r="24" spans="1:5" x14ac:dyDescent="0.25">
      <c r="A24" s="100">
        <v>21</v>
      </c>
      <c r="B24" s="107">
        <v>57</v>
      </c>
      <c r="C24" s="107">
        <v>53</v>
      </c>
      <c r="D24" s="107">
        <v>1</v>
      </c>
      <c r="E24" s="102">
        <v>5.2</v>
      </c>
    </row>
    <row r="25" spans="1:5" x14ac:dyDescent="0.25">
      <c r="A25" s="100">
        <v>22</v>
      </c>
      <c r="B25" s="107">
        <v>50</v>
      </c>
      <c r="C25" s="107">
        <v>340</v>
      </c>
      <c r="D25" s="107">
        <v>1</v>
      </c>
      <c r="E25" s="102">
        <v>5</v>
      </c>
    </row>
    <row r="26" spans="1:5" x14ac:dyDescent="0.25">
      <c r="A26" s="100">
        <v>23</v>
      </c>
      <c r="B26" s="107">
        <v>55</v>
      </c>
      <c r="C26" s="107">
        <v>1</v>
      </c>
      <c r="D26" s="107">
        <v>1</v>
      </c>
      <c r="E26" s="102">
        <v>4.9000000000000004</v>
      </c>
    </row>
    <row r="27" spans="1:5" x14ac:dyDescent="0.25">
      <c r="A27" s="100">
        <v>24</v>
      </c>
      <c r="B27" s="107">
        <v>17</v>
      </c>
      <c r="C27" s="107">
        <v>357</v>
      </c>
      <c r="D27" s="107">
        <v>1</v>
      </c>
      <c r="E27" s="102">
        <v>5.6</v>
      </c>
    </row>
    <row r="28" spans="1:5" x14ac:dyDescent="0.25">
      <c r="A28" s="100">
        <v>25</v>
      </c>
      <c r="B28" s="107">
        <v>38</v>
      </c>
      <c r="C28" s="107">
        <v>183</v>
      </c>
      <c r="D28" s="107">
        <v>1</v>
      </c>
      <c r="E28" s="102">
        <v>5.9</v>
      </c>
    </row>
    <row r="29" spans="1:5" x14ac:dyDescent="0.25">
      <c r="A29" s="100">
        <v>26</v>
      </c>
      <c r="B29" s="107">
        <v>71</v>
      </c>
      <c r="C29" s="107">
        <v>348</v>
      </c>
      <c r="D29" s="107">
        <v>1</v>
      </c>
      <c r="E29" s="102">
        <v>4.4000000000000004</v>
      </c>
    </row>
    <row r="30" spans="1:5" x14ac:dyDescent="0.25">
      <c r="A30" s="100">
        <v>27</v>
      </c>
      <c r="B30" s="107">
        <v>63</v>
      </c>
      <c r="C30" s="107">
        <v>24</v>
      </c>
      <c r="D30" s="107">
        <v>1</v>
      </c>
      <c r="E30" s="102">
        <v>2.75</v>
      </c>
    </row>
    <row r="31" spans="1:5" x14ac:dyDescent="0.25">
      <c r="A31" s="100">
        <v>28</v>
      </c>
      <c r="B31" s="107">
        <v>65</v>
      </c>
      <c r="C31" s="107">
        <v>10</v>
      </c>
      <c r="D31" s="107">
        <v>1</v>
      </c>
      <c r="E31" s="102">
        <v>5.6</v>
      </c>
    </row>
    <row r="32" spans="1:5" x14ac:dyDescent="0.25">
      <c r="A32" s="100">
        <v>29</v>
      </c>
      <c r="B32" s="107">
        <v>67</v>
      </c>
      <c r="C32" s="107">
        <v>290</v>
      </c>
      <c r="D32" s="107">
        <v>1</v>
      </c>
      <c r="E32" s="102">
        <v>6.3</v>
      </c>
    </row>
    <row r="33" spans="1:5" x14ac:dyDescent="0.25">
      <c r="A33" s="100">
        <v>30</v>
      </c>
      <c r="B33" s="107">
        <v>65</v>
      </c>
      <c r="C33" s="107">
        <v>170</v>
      </c>
      <c r="D33" s="107">
        <v>1</v>
      </c>
      <c r="E33" s="102">
        <v>6.1</v>
      </c>
    </row>
    <row r="34" spans="1:5" x14ac:dyDescent="0.25">
      <c r="A34" s="100">
        <v>31</v>
      </c>
      <c r="B34" s="107">
        <v>75</v>
      </c>
      <c r="C34" s="107">
        <v>296</v>
      </c>
      <c r="D34" s="107">
        <v>1</v>
      </c>
      <c r="E34" s="102">
        <v>5.6</v>
      </c>
    </row>
    <row r="35" spans="1:5" x14ac:dyDescent="0.25">
      <c r="A35" s="100">
        <v>32</v>
      </c>
      <c r="B35" s="107">
        <v>35</v>
      </c>
      <c r="C35" s="107">
        <v>220</v>
      </c>
      <c r="D35" s="107">
        <v>1</v>
      </c>
      <c r="E35" s="102">
        <v>7.9</v>
      </c>
    </row>
    <row r="36" spans="1:5" x14ac:dyDescent="0.25">
      <c r="A36" s="100">
        <v>33</v>
      </c>
      <c r="B36" s="107">
        <v>75</v>
      </c>
      <c r="C36" s="107">
        <v>144</v>
      </c>
      <c r="D36" s="107">
        <v>1</v>
      </c>
      <c r="E36" s="102">
        <v>7.9</v>
      </c>
    </row>
    <row r="37" spans="1:5" x14ac:dyDescent="0.25">
      <c r="A37" s="100">
        <v>34</v>
      </c>
      <c r="B37" s="107">
        <v>72</v>
      </c>
      <c r="C37" s="107">
        <v>130</v>
      </c>
      <c r="D37" s="107">
        <v>1</v>
      </c>
      <c r="E37" s="102">
        <v>7.8</v>
      </c>
    </row>
    <row r="38" spans="1:5" x14ac:dyDescent="0.25">
      <c r="A38" s="100">
        <v>35</v>
      </c>
      <c r="B38" s="107">
        <v>25</v>
      </c>
      <c r="C38" s="107">
        <v>348</v>
      </c>
      <c r="D38" s="107">
        <v>1</v>
      </c>
      <c r="E38" s="102">
        <v>7.8</v>
      </c>
    </row>
    <row r="39" spans="1:5" x14ac:dyDescent="0.25">
      <c r="A39" s="100">
        <v>36</v>
      </c>
      <c r="B39" s="107">
        <v>76</v>
      </c>
      <c r="C39" s="107">
        <v>144</v>
      </c>
      <c r="D39" s="107">
        <v>1</v>
      </c>
      <c r="E39" s="102">
        <v>7.65</v>
      </c>
    </row>
    <row r="40" spans="1:5" x14ac:dyDescent="0.25">
      <c r="A40" s="100">
        <v>37</v>
      </c>
      <c r="B40" s="107">
        <v>77</v>
      </c>
      <c r="C40" s="107">
        <v>30</v>
      </c>
      <c r="D40" s="107">
        <v>1</v>
      </c>
      <c r="E40" s="102">
        <v>7.6</v>
      </c>
    </row>
    <row r="41" spans="1:5" x14ac:dyDescent="0.25">
      <c r="A41" s="100">
        <v>38</v>
      </c>
      <c r="B41" s="107">
        <v>72</v>
      </c>
      <c r="C41" s="107">
        <v>106</v>
      </c>
      <c r="D41" s="107">
        <v>1</v>
      </c>
      <c r="E41" s="102">
        <v>7.1</v>
      </c>
    </row>
    <row r="42" spans="1:5" x14ac:dyDescent="0.25">
      <c r="A42" s="108">
        <v>39</v>
      </c>
      <c r="B42" s="109">
        <v>65</v>
      </c>
      <c r="C42" s="109">
        <v>26</v>
      </c>
      <c r="D42" s="109">
        <v>1</v>
      </c>
      <c r="E42" s="106">
        <v>7.1</v>
      </c>
    </row>
    <row r="43" spans="1:5" x14ac:dyDescent="0.25">
      <c r="A43" s="100">
        <v>40</v>
      </c>
      <c r="B43" s="107">
        <v>33</v>
      </c>
      <c r="C43" s="107">
        <v>242</v>
      </c>
      <c r="D43" s="107">
        <v>2</v>
      </c>
      <c r="E43" s="102">
        <v>0.75</v>
      </c>
    </row>
    <row r="44" spans="1:5" x14ac:dyDescent="0.25">
      <c r="A44" s="100">
        <v>41</v>
      </c>
      <c r="B44" s="107">
        <v>89</v>
      </c>
      <c r="C44" s="107">
        <v>112</v>
      </c>
      <c r="D44" s="107">
        <v>2</v>
      </c>
      <c r="E44" s="102">
        <v>1.1000000000000001</v>
      </c>
    </row>
    <row r="45" spans="1:5" x14ac:dyDescent="0.25">
      <c r="A45" s="100">
        <v>42</v>
      </c>
      <c r="B45" s="107">
        <v>65</v>
      </c>
      <c r="C45" s="107">
        <v>281</v>
      </c>
      <c r="D45" s="107">
        <v>2</v>
      </c>
      <c r="E45" s="102">
        <v>1.25</v>
      </c>
    </row>
    <row r="46" spans="1:5" x14ac:dyDescent="0.25">
      <c r="A46" s="100">
        <v>43</v>
      </c>
      <c r="B46" s="107">
        <v>81</v>
      </c>
      <c r="C46" s="107">
        <v>279</v>
      </c>
      <c r="D46" s="107">
        <v>2</v>
      </c>
      <c r="E46" s="102">
        <v>1.55</v>
      </c>
    </row>
    <row r="47" spans="1:5" x14ac:dyDescent="0.25">
      <c r="A47" s="100">
        <v>44</v>
      </c>
      <c r="B47" s="107">
        <v>60</v>
      </c>
      <c r="C47" s="107">
        <v>40</v>
      </c>
      <c r="D47" s="107">
        <v>2</v>
      </c>
      <c r="E47" s="102">
        <v>1.9</v>
      </c>
    </row>
    <row r="48" spans="1:5" x14ac:dyDescent="0.25">
      <c r="A48" s="100">
        <v>45</v>
      </c>
      <c r="B48" s="107">
        <v>75</v>
      </c>
      <c r="C48" s="107">
        <v>273</v>
      </c>
      <c r="D48" s="107">
        <v>2</v>
      </c>
      <c r="E48" s="102">
        <v>2</v>
      </c>
    </row>
    <row r="49" spans="1:5" x14ac:dyDescent="0.25">
      <c r="A49" s="100">
        <v>46</v>
      </c>
      <c r="B49" s="107">
        <v>85</v>
      </c>
      <c r="C49" s="107">
        <v>282</v>
      </c>
      <c r="D49" s="107">
        <v>2</v>
      </c>
      <c r="E49" s="102">
        <v>2.2999999999999998</v>
      </c>
    </row>
    <row r="50" spans="1:5" x14ac:dyDescent="0.25">
      <c r="A50" s="100">
        <v>47</v>
      </c>
      <c r="B50" s="107">
        <v>70</v>
      </c>
      <c r="C50" s="107">
        <v>32</v>
      </c>
      <c r="D50" s="107">
        <v>2</v>
      </c>
      <c r="E50" s="102">
        <v>2.15</v>
      </c>
    </row>
    <row r="51" spans="1:5" x14ac:dyDescent="0.25">
      <c r="A51" s="100">
        <v>48</v>
      </c>
      <c r="B51" s="107">
        <v>70</v>
      </c>
      <c r="C51" s="107">
        <v>260</v>
      </c>
      <c r="D51" s="107">
        <v>2</v>
      </c>
      <c r="E51" s="102">
        <v>2.67</v>
      </c>
    </row>
    <row r="52" spans="1:5" x14ac:dyDescent="0.25">
      <c r="A52" s="100">
        <v>49</v>
      </c>
      <c r="B52" s="107">
        <v>64</v>
      </c>
      <c r="C52" s="107">
        <v>264</v>
      </c>
      <c r="D52" s="107">
        <v>2</v>
      </c>
      <c r="E52" s="102">
        <v>2.8</v>
      </c>
    </row>
    <row r="53" spans="1:5" x14ac:dyDescent="0.25">
      <c r="A53" s="100">
        <v>50</v>
      </c>
      <c r="B53" s="107">
        <v>85</v>
      </c>
      <c r="C53" s="107">
        <v>290</v>
      </c>
      <c r="D53" s="107">
        <v>2</v>
      </c>
      <c r="E53" s="102">
        <v>3.05</v>
      </c>
    </row>
    <row r="54" spans="1:5" x14ac:dyDescent="0.25">
      <c r="A54" s="100">
        <v>51</v>
      </c>
      <c r="B54" s="107">
        <v>61</v>
      </c>
      <c r="C54" s="107">
        <v>266</v>
      </c>
      <c r="D54" s="107">
        <v>2</v>
      </c>
      <c r="E54" s="102">
        <v>3.1</v>
      </c>
    </row>
    <row r="55" spans="1:5" x14ac:dyDescent="0.25">
      <c r="A55" s="100">
        <v>52</v>
      </c>
      <c r="B55" s="107">
        <v>45</v>
      </c>
      <c r="C55" s="107">
        <v>129</v>
      </c>
      <c r="D55" s="107">
        <v>2</v>
      </c>
      <c r="E55" s="102">
        <v>3.36</v>
      </c>
    </row>
    <row r="56" spans="1:5" x14ac:dyDescent="0.25">
      <c r="A56" s="100">
        <v>53</v>
      </c>
      <c r="B56" s="107">
        <v>47</v>
      </c>
      <c r="C56" s="107">
        <v>142</v>
      </c>
      <c r="D56" s="107">
        <v>2</v>
      </c>
      <c r="E56" s="102">
        <v>3</v>
      </c>
    </row>
    <row r="57" spans="1:5" x14ac:dyDescent="0.25">
      <c r="A57" s="100">
        <v>54</v>
      </c>
      <c r="B57" s="107">
        <v>73</v>
      </c>
      <c r="C57" s="107">
        <v>119</v>
      </c>
      <c r="D57" s="107">
        <v>2</v>
      </c>
      <c r="E57" s="102">
        <v>3.6</v>
      </c>
    </row>
    <row r="58" spans="1:5" x14ac:dyDescent="0.25">
      <c r="A58" s="100">
        <v>55</v>
      </c>
      <c r="B58" s="107">
        <v>63</v>
      </c>
      <c r="C58" s="107">
        <v>130</v>
      </c>
      <c r="D58" s="107">
        <v>2</v>
      </c>
      <c r="E58" s="102">
        <v>4</v>
      </c>
    </row>
    <row r="59" spans="1:5" x14ac:dyDescent="0.25">
      <c r="A59" s="100">
        <v>56</v>
      </c>
      <c r="B59" s="107">
        <v>80</v>
      </c>
      <c r="C59" s="107">
        <v>183</v>
      </c>
      <c r="D59" s="107">
        <v>2</v>
      </c>
      <c r="E59" s="102">
        <v>4.8</v>
      </c>
    </row>
    <row r="60" spans="1:5" x14ac:dyDescent="0.25">
      <c r="A60" s="100">
        <v>57</v>
      </c>
      <c r="B60" s="107">
        <v>81</v>
      </c>
      <c r="C60" s="107">
        <v>256</v>
      </c>
      <c r="D60" s="107">
        <v>2</v>
      </c>
      <c r="E60" s="102">
        <v>6</v>
      </c>
    </row>
    <row r="61" spans="1:5" x14ac:dyDescent="0.25">
      <c r="A61" s="100">
        <v>58</v>
      </c>
      <c r="B61" s="107">
        <v>45</v>
      </c>
      <c r="C61" s="107">
        <v>77</v>
      </c>
      <c r="D61" s="107">
        <v>2</v>
      </c>
      <c r="E61" s="102">
        <v>6.9</v>
      </c>
    </row>
    <row r="62" spans="1:5" x14ac:dyDescent="0.25">
      <c r="A62" s="100">
        <v>59</v>
      </c>
      <c r="B62" s="107">
        <v>58</v>
      </c>
      <c r="C62" s="107">
        <v>277</v>
      </c>
      <c r="D62" s="107">
        <v>2</v>
      </c>
      <c r="E62" s="102">
        <v>7.8</v>
      </c>
    </row>
    <row r="63" spans="1:5" x14ac:dyDescent="0.25">
      <c r="A63" s="100">
        <v>60</v>
      </c>
      <c r="B63" s="107">
        <v>65</v>
      </c>
      <c r="C63" s="107">
        <v>280</v>
      </c>
      <c r="D63" s="107">
        <v>2</v>
      </c>
      <c r="E63" s="102">
        <v>7.3</v>
      </c>
    </row>
    <row r="64" spans="1:5" x14ac:dyDescent="0.25">
      <c r="A64" s="100">
        <v>61</v>
      </c>
      <c r="B64" s="107">
        <v>62</v>
      </c>
      <c r="C64" s="107">
        <v>275</v>
      </c>
      <c r="D64" s="107">
        <v>2</v>
      </c>
      <c r="E64" s="102">
        <v>9</v>
      </c>
    </row>
    <row r="65" spans="1:5" x14ac:dyDescent="0.25">
      <c r="A65" s="100">
        <v>62</v>
      </c>
      <c r="B65" s="107">
        <v>89</v>
      </c>
      <c r="C65" s="107">
        <v>55</v>
      </c>
      <c r="D65" s="107">
        <v>2</v>
      </c>
      <c r="E65" s="102">
        <v>9.3000000000000007</v>
      </c>
    </row>
    <row r="66" spans="1:5" x14ac:dyDescent="0.25">
      <c r="A66" s="108">
        <v>63</v>
      </c>
      <c r="B66" s="109">
        <v>81</v>
      </c>
      <c r="C66" s="109">
        <v>235</v>
      </c>
      <c r="D66" s="109">
        <v>2</v>
      </c>
      <c r="E66" s="106">
        <v>8.9499999999999993</v>
      </c>
    </row>
    <row r="67" spans="1:5" x14ac:dyDescent="0.25">
      <c r="A67" s="100">
        <v>64</v>
      </c>
      <c r="B67" s="107">
        <v>77</v>
      </c>
      <c r="C67" s="107">
        <v>296</v>
      </c>
      <c r="D67" s="107">
        <v>3</v>
      </c>
      <c r="E67" s="102">
        <v>0.7</v>
      </c>
    </row>
    <row r="68" spans="1:5" x14ac:dyDescent="0.25">
      <c r="A68" s="100">
        <v>65</v>
      </c>
      <c r="B68" s="107">
        <v>60</v>
      </c>
      <c r="C68" s="107">
        <v>38</v>
      </c>
      <c r="D68" s="107">
        <v>3</v>
      </c>
      <c r="E68" s="102">
        <v>0.56000000000000005</v>
      </c>
    </row>
    <row r="69" spans="1:5" x14ac:dyDescent="0.25">
      <c r="A69" s="100">
        <v>66</v>
      </c>
      <c r="B69" s="107">
        <v>63</v>
      </c>
      <c r="C69" s="107">
        <v>41</v>
      </c>
      <c r="D69" s="107">
        <v>3</v>
      </c>
      <c r="E69" s="102">
        <v>1.7</v>
      </c>
    </row>
    <row r="70" spans="1:5" x14ac:dyDescent="0.25">
      <c r="A70" s="100">
        <v>67</v>
      </c>
      <c r="B70" s="107">
        <v>85</v>
      </c>
      <c r="C70" s="107">
        <v>106</v>
      </c>
      <c r="D70" s="107">
        <v>3</v>
      </c>
      <c r="E70" s="102">
        <v>1.9</v>
      </c>
    </row>
    <row r="71" spans="1:5" x14ac:dyDescent="0.25">
      <c r="A71" s="100">
        <v>68</v>
      </c>
      <c r="B71" s="107">
        <v>66</v>
      </c>
      <c r="C71" s="107">
        <v>286</v>
      </c>
      <c r="D71" s="107">
        <v>3</v>
      </c>
      <c r="E71" s="102">
        <v>2.85</v>
      </c>
    </row>
    <row r="72" spans="1:5" x14ac:dyDescent="0.25">
      <c r="A72" s="100">
        <v>69</v>
      </c>
      <c r="B72" s="107">
        <v>85</v>
      </c>
      <c r="C72" s="107">
        <v>220</v>
      </c>
      <c r="D72" s="107">
        <v>3</v>
      </c>
      <c r="E72" s="102">
        <v>3.8</v>
      </c>
    </row>
    <row r="73" spans="1:5" x14ac:dyDescent="0.25">
      <c r="A73" s="100">
        <v>70</v>
      </c>
      <c r="B73" s="107">
        <v>65</v>
      </c>
      <c r="C73" s="107">
        <v>25</v>
      </c>
      <c r="D73" s="107">
        <v>3</v>
      </c>
      <c r="E73" s="102">
        <v>3.4</v>
      </c>
    </row>
    <row r="74" spans="1:5" x14ac:dyDescent="0.25">
      <c r="A74" s="100">
        <v>71</v>
      </c>
      <c r="B74" s="107">
        <v>73</v>
      </c>
      <c r="C74" s="107">
        <v>353</v>
      </c>
      <c r="D74" s="107">
        <v>3</v>
      </c>
      <c r="E74" s="102">
        <v>3.95</v>
      </c>
    </row>
    <row r="75" spans="1:5" x14ac:dyDescent="0.25">
      <c r="A75" s="100">
        <v>72</v>
      </c>
      <c r="B75" s="107">
        <v>60</v>
      </c>
      <c r="C75" s="107">
        <v>24</v>
      </c>
      <c r="D75" s="107">
        <v>3</v>
      </c>
      <c r="E75" s="102">
        <v>4.2</v>
      </c>
    </row>
    <row r="76" spans="1:5" x14ac:dyDescent="0.25">
      <c r="A76" s="100">
        <v>73</v>
      </c>
      <c r="B76" s="107">
        <v>62</v>
      </c>
      <c r="C76" s="107">
        <v>334</v>
      </c>
      <c r="D76" s="107">
        <v>3</v>
      </c>
      <c r="E76" s="102">
        <v>4.2</v>
      </c>
    </row>
    <row r="77" spans="1:5" x14ac:dyDescent="0.25">
      <c r="A77" s="100">
        <v>74</v>
      </c>
      <c r="B77" s="107">
        <v>45</v>
      </c>
      <c r="C77" s="107">
        <v>282</v>
      </c>
      <c r="D77" s="107">
        <v>3</v>
      </c>
      <c r="E77" s="102">
        <v>5.2</v>
      </c>
    </row>
    <row r="78" spans="1:5" x14ac:dyDescent="0.25">
      <c r="A78" s="100">
        <v>75</v>
      </c>
      <c r="B78" s="107">
        <v>89</v>
      </c>
      <c r="C78" s="107">
        <v>301</v>
      </c>
      <c r="D78" s="107">
        <v>3</v>
      </c>
      <c r="E78" s="102">
        <v>5.85</v>
      </c>
    </row>
    <row r="79" spans="1:5" x14ac:dyDescent="0.25">
      <c r="A79" s="100">
        <v>76</v>
      </c>
      <c r="B79" s="107">
        <v>56</v>
      </c>
      <c r="C79" s="107">
        <v>132</v>
      </c>
      <c r="D79" s="107">
        <v>3</v>
      </c>
      <c r="E79" s="102">
        <v>6.1</v>
      </c>
    </row>
    <row r="80" spans="1:5" x14ac:dyDescent="0.25">
      <c r="A80" s="100">
        <v>77</v>
      </c>
      <c r="B80" s="107">
        <v>55</v>
      </c>
      <c r="C80" s="107">
        <v>300</v>
      </c>
      <c r="D80" s="107">
        <v>3</v>
      </c>
      <c r="E80" s="102">
        <v>6.7</v>
      </c>
    </row>
    <row r="81" spans="1:5" x14ac:dyDescent="0.25">
      <c r="A81" s="100">
        <v>78</v>
      </c>
      <c r="B81" s="107">
        <v>77</v>
      </c>
      <c r="C81" s="107">
        <v>344</v>
      </c>
      <c r="D81" s="107">
        <v>3</v>
      </c>
      <c r="E81" s="102">
        <v>7.65</v>
      </c>
    </row>
    <row r="82" spans="1:5" x14ac:dyDescent="0.25">
      <c r="A82" s="100">
        <v>79</v>
      </c>
      <c r="B82" s="107">
        <v>58</v>
      </c>
      <c r="C82" s="107">
        <v>320</v>
      </c>
      <c r="D82" s="107">
        <v>3</v>
      </c>
      <c r="E82" s="102">
        <v>7.2</v>
      </c>
    </row>
    <row r="83" spans="1:5" x14ac:dyDescent="0.25">
      <c r="A83" s="100">
        <v>80</v>
      </c>
      <c r="B83" s="107">
        <v>84</v>
      </c>
      <c r="C83" s="107">
        <v>127</v>
      </c>
      <c r="D83" s="107">
        <v>3</v>
      </c>
      <c r="E83" s="102">
        <v>8.07</v>
      </c>
    </row>
    <row r="84" spans="1:5" x14ac:dyDescent="0.25">
      <c r="A84" s="100">
        <v>81</v>
      </c>
      <c r="B84" s="107">
        <v>70</v>
      </c>
      <c r="C84" s="107">
        <v>298</v>
      </c>
      <c r="D84" s="107">
        <v>3</v>
      </c>
      <c r="E84" s="102">
        <v>8.85</v>
      </c>
    </row>
    <row r="85" spans="1:5" x14ac:dyDescent="0.25">
      <c r="A85" s="100">
        <v>82</v>
      </c>
      <c r="B85" s="107">
        <v>65</v>
      </c>
      <c r="C85" s="107">
        <v>358</v>
      </c>
      <c r="D85" s="107">
        <v>3</v>
      </c>
      <c r="E85" s="102">
        <v>9.1999999999999993</v>
      </c>
    </row>
    <row r="86" spans="1:5" x14ac:dyDescent="0.25">
      <c r="A86" s="100">
        <v>83</v>
      </c>
      <c r="B86" s="107">
        <v>50</v>
      </c>
      <c r="C86" s="107">
        <v>142</v>
      </c>
      <c r="D86" s="107">
        <v>3</v>
      </c>
      <c r="E86" s="102">
        <v>9.1999999999999993</v>
      </c>
    </row>
    <row r="87" spans="1:5" x14ac:dyDescent="0.25">
      <c r="A87" s="100">
        <v>84</v>
      </c>
      <c r="B87" s="107">
        <v>21</v>
      </c>
      <c r="C87" s="107">
        <v>120</v>
      </c>
      <c r="D87" s="107">
        <v>3</v>
      </c>
      <c r="E87" s="102">
        <v>9.8000000000000007</v>
      </c>
    </row>
    <row r="88" spans="1:5" x14ac:dyDescent="0.25">
      <c r="A88" s="108">
        <v>85</v>
      </c>
      <c r="B88" s="109">
        <v>76</v>
      </c>
      <c r="C88" s="109">
        <v>345</v>
      </c>
      <c r="D88" s="109">
        <v>3</v>
      </c>
      <c r="E88" s="106">
        <v>9.6</v>
      </c>
    </row>
    <row r="89" spans="1:5" x14ac:dyDescent="0.25">
      <c r="A89" s="100">
        <v>86</v>
      </c>
      <c r="B89" s="107">
        <v>83</v>
      </c>
      <c r="C89" s="107">
        <v>305</v>
      </c>
      <c r="D89" s="107">
        <v>4</v>
      </c>
      <c r="E89" s="102">
        <v>3.15</v>
      </c>
    </row>
    <row r="90" spans="1:5" x14ac:dyDescent="0.25">
      <c r="A90" s="100">
        <v>87</v>
      </c>
      <c r="B90" s="107">
        <v>80</v>
      </c>
      <c r="C90" s="107">
        <v>283</v>
      </c>
      <c r="D90" s="107">
        <v>4</v>
      </c>
      <c r="E90" s="102">
        <v>3.35</v>
      </c>
    </row>
    <row r="91" spans="1:5" x14ac:dyDescent="0.25">
      <c r="A91" s="100">
        <v>88</v>
      </c>
      <c r="B91" s="107">
        <v>58</v>
      </c>
      <c r="C91" s="107">
        <v>122</v>
      </c>
      <c r="D91" s="107">
        <v>4</v>
      </c>
      <c r="E91" s="102">
        <v>3.6</v>
      </c>
    </row>
    <row r="92" spans="1:5" x14ac:dyDescent="0.25">
      <c r="A92" s="100">
        <v>89</v>
      </c>
      <c r="B92" s="107">
        <v>75</v>
      </c>
      <c r="C92" s="107">
        <v>213</v>
      </c>
      <c r="D92" s="107">
        <v>4</v>
      </c>
      <c r="E92" s="102">
        <v>3.5</v>
      </c>
    </row>
    <row r="93" spans="1:5" x14ac:dyDescent="0.25">
      <c r="A93" s="100">
        <v>90</v>
      </c>
      <c r="B93" s="107">
        <v>60</v>
      </c>
      <c r="C93" s="107">
        <v>120</v>
      </c>
      <c r="D93" s="107">
        <v>4</v>
      </c>
      <c r="E93" s="102">
        <v>3.7</v>
      </c>
    </row>
    <row r="94" spans="1:5" x14ac:dyDescent="0.25">
      <c r="A94" s="100">
        <v>91</v>
      </c>
      <c r="B94" s="107">
        <v>65</v>
      </c>
      <c r="C94" s="107">
        <v>111</v>
      </c>
      <c r="D94" s="107">
        <v>4</v>
      </c>
      <c r="E94" s="102">
        <v>3.8</v>
      </c>
    </row>
    <row r="95" spans="1:5" x14ac:dyDescent="0.25">
      <c r="A95" s="100">
        <v>92</v>
      </c>
      <c r="B95" s="107">
        <v>22</v>
      </c>
      <c r="C95" s="107">
        <v>184</v>
      </c>
      <c r="D95" s="107">
        <v>4</v>
      </c>
      <c r="E95" s="102">
        <v>3.6</v>
      </c>
    </row>
    <row r="96" spans="1:5" x14ac:dyDescent="0.25">
      <c r="A96" s="100">
        <v>93</v>
      </c>
      <c r="B96" s="107">
        <v>27</v>
      </c>
      <c r="C96" s="107">
        <v>179</v>
      </c>
      <c r="D96" s="107">
        <v>4</v>
      </c>
      <c r="E96" s="102">
        <v>3.45</v>
      </c>
    </row>
    <row r="97" spans="1:5" x14ac:dyDescent="0.25">
      <c r="A97" s="100">
        <v>94</v>
      </c>
      <c r="B97" s="107">
        <v>20</v>
      </c>
      <c r="C97" s="107">
        <v>198</v>
      </c>
      <c r="D97" s="107">
        <v>4</v>
      </c>
      <c r="E97" s="102">
        <v>3.3</v>
      </c>
    </row>
    <row r="98" spans="1:5" x14ac:dyDescent="0.25">
      <c r="A98" s="108">
        <v>95</v>
      </c>
      <c r="B98" s="109">
        <v>17</v>
      </c>
      <c r="C98" s="109">
        <v>196</v>
      </c>
      <c r="D98" s="109">
        <v>4</v>
      </c>
      <c r="E98" s="106">
        <v>3.2</v>
      </c>
    </row>
    <row r="99" spans="1:5" x14ac:dyDescent="0.25">
      <c r="A99" s="100">
        <v>96</v>
      </c>
      <c r="B99" s="107">
        <v>70</v>
      </c>
      <c r="C99" s="107">
        <v>4</v>
      </c>
      <c r="D99" s="107">
        <v>5</v>
      </c>
      <c r="E99" s="102">
        <v>0.3</v>
      </c>
    </row>
    <row r="100" spans="1:5" x14ac:dyDescent="0.25">
      <c r="A100" s="100">
        <v>97</v>
      </c>
      <c r="B100" s="107">
        <v>67</v>
      </c>
      <c r="C100" s="107">
        <v>127</v>
      </c>
      <c r="D100" s="107">
        <v>5</v>
      </c>
      <c r="E100" s="102">
        <v>0.38</v>
      </c>
    </row>
    <row r="101" spans="1:5" x14ac:dyDescent="0.25">
      <c r="A101" s="100">
        <v>98</v>
      </c>
      <c r="B101" s="107">
        <v>60</v>
      </c>
      <c r="C101" s="107">
        <v>33</v>
      </c>
      <c r="D101" s="107">
        <v>5</v>
      </c>
      <c r="E101" s="102">
        <v>1.05</v>
      </c>
    </row>
    <row r="102" spans="1:5" x14ac:dyDescent="0.25">
      <c r="A102" s="100">
        <v>99</v>
      </c>
      <c r="B102" s="107">
        <v>81</v>
      </c>
      <c r="C102" s="107">
        <v>300</v>
      </c>
      <c r="D102" s="107">
        <v>5</v>
      </c>
      <c r="E102" s="102">
        <v>1.5</v>
      </c>
    </row>
    <row r="103" spans="1:5" x14ac:dyDescent="0.25">
      <c r="A103" s="100">
        <v>100</v>
      </c>
      <c r="B103" s="107">
        <v>66</v>
      </c>
      <c r="C103" s="107">
        <v>269</v>
      </c>
      <c r="D103" s="107">
        <v>5</v>
      </c>
      <c r="E103" s="102">
        <v>1.95</v>
      </c>
    </row>
    <row r="104" spans="1:5" x14ac:dyDescent="0.25">
      <c r="A104" s="100">
        <v>101</v>
      </c>
      <c r="B104" s="107">
        <v>40</v>
      </c>
      <c r="C104" s="107">
        <v>46</v>
      </c>
      <c r="D104" s="107">
        <v>5</v>
      </c>
      <c r="E104" s="102">
        <v>1.7</v>
      </c>
    </row>
    <row r="105" spans="1:5" x14ac:dyDescent="0.25">
      <c r="A105" s="100">
        <v>102</v>
      </c>
      <c r="B105" s="107">
        <v>69</v>
      </c>
      <c r="C105" s="107">
        <v>64</v>
      </c>
      <c r="D105" s="107">
        <v>5</v>
      </c>
      <c r="E105" s="102">
        <v>2.2000000000000002</v>
      </c>
    </row>
    <row r="106" spans="1:5" x14ac:dyDescent="0.25">
      <c r="A106" s="100">
        <v>103</v>
      </c>
      <c r="B106" s="107">
        <v>76</v>
      </c>
      <c r="C106" s="107">
        <v>67</v>
      </c>
      <c r="D106" s="107">
        <v>5</v>
      </c>
      <c r="E106" s="102">
        <v>2.5499999999999998</v>
      </c>
    </row>
    <row r="107" spans="1:5" x14ac:dyDescent="0.25">
      <c r="A107" s="100">
        <v>104</v>
      </c>
      <c r="B107" s="107">
        <v>45</v>
      </c>
      <c r="C107" s="107">
        <v>301</v>
      </c>
      <c r="D107" s="107">
        <v>5</v>
      </c>
      <c r="E107" s="102">
        <v>2.8</v>
      </c>
    </row>
    <row r="108" spans="1:5" x14ac:dyDescent="0.25">
      <c r="A108" s="100">
        <v>105</v>
      </c>
      <c r="B108" s="107">
        <v>40</v>
      </c>
      <c r="C108" s="107">
        <v>44</v>
      </c>
      <c r="D108" s="107">
        <v>5</v>
      </c>
      <c r="E108" s="102">
        <v>2.9</v>
      </c>
    </row>
    <row r="109" spans="1:5" x14ac:dyDescent="0.25">
      <c r="A109" s="100">
        <v>106</v>
      </c>
      <c r="B109" s="107">
        <v>53</v>
      </c>
      <c r="C109" s="107">
        <v>47</v>
      </c>
      <c r="D109" s="107">
        <v>5</v>
      </c>
      <c r="E109" s="102">
        <v>3.15</v>
      </c>
    </row>
    <row r="110" spans="1:5" x14ac:dyDescent="0.25">
      <c r="A110" s="100">
        <v>107</v>
      </c>
      <c r="B110" s="107">
        <v>53</v>
      </c>
      <c r="C110" s="107">
        <v>23</v>
      </c>
      <c r="D110" s="107">
        <v>5</v>
      </c>
      <c r="E110" s="102">
        <v>3.45</v>
      </c>
    </row>
    <row r="111" spans="1:5" x14ac:dyDescent="0.25">
      <c r="A111" s="100">
        <v>108</v>
      </c>
      <c r="B111" s="107">
        <v>83</v>
      </c>
      <c r="C111" s="107">
        <v>305</v>
      </c>
      <c r="D111" s="107">
        <v>5</v>
      </c>
      <c r="E111" s="102">
        <v>4.05</v>
      </c>
    </row>
    <row r="112" spans="1:5" x14ac:dyDescent="0.25">
      <c r="A112" s="100">
        <v>109</v>
      </c>
      <c r="B112" s="107">
        <v>85</v>
      </c>
      <c r="C112" s="107">
        <v>136</v>
      </c>
      <c r="D112" s="107">
        <v>5</v>
      </c>
      <c r="E112" s="102">
        <v>3.4</v>
      </c>
    </row>
    <row r="113" spans="1:5" x14ac:dyDescent="0.25">
      <c r="A113" s="100">
        <v>110</v>
      </c>
      <c r="B113" s="107">
        <v>48</v>
      </c>
      <c r="C113" s="107">
        <v>52</v>
      </c>
      <c r="D113" s="107">
        <v>5</v>
      </c>
      <c r="E113" s="102">
        <v>4.2</v>
      </c>
    </row>
    <row r="114" spans="1:5" x14ac:dyDescent="0.25">
      <c r="A114" s="100">
        <v>111</v>
      </c>
      <c r="B114" s="107">
        <v>73</v>
      </c>
      <c r="C114" s="107">
        <v>22</v>
      </c>
      <c r="D114" s="107">
        <v>5</v>
      </c>
      <c r="E114" s="102">
        <v>4.55</v>
      </c>
    </row>
    <row r="115" spans="1:5" x14ac:dyDescent="0.25">
      <c r="A115" s="100">
        <v>112</v>
      </c>
      <c r="B115" s="107">
        <v>76</v>
      </c>
      <c r="C115" s="107">
        <v>261</v>
      </c>
      <c r="D115" s="107">
        <v>5</v>
      </c>
      <c r="E115" s="102">
        <v>4.5999999999999996</v>
      </c>
    </row>
    <row r="116" spans="1:5" x14ac:dyDescent="0.25">
      <c r="A116" s="100">
        <v>113</v>
      </c>
      <c r="B116" s="107">
        <v>84</v>
      </c>
      <c r="C116" s="107">
        <v>245</v>
      </c>
      <c r="D116" s="107">
        <v>5</v>
      </c>
      <c r="E116" s="102">
        <v>5.2</v>
      </c>
    </row>
    <row r="117" spans="1:5" x14ac:dyDescent="0.25">
      <c r="A117" s="100">
        <v>114</v>
      </c>
      <c r="B117" s="107">
        <v>80</v>
      </c>
      <c r="C117" s="107">
        <v>254</v>
      </c>
      <c r="D117" s="107">
        <v>5</v>
      </c>
      <c r="E117" s="102">
        <v>5.4</v>
      </c>
    </row>
    <row r="118" spans="1:5" x14ac:dyDescent="0.25">
      <c r="A118" s="100">
        <v>115</v>
      </c>
      <c r="B118" s="107">
        <v>89</v>
      </c>
      <c r="C118" s="107">
        <v>264</v>
      </c>
      <c r="D118" s="107">
        <v>5</v>
      </c>
      <c r="E118" s="102">
        <v>5.5</v>
      </c>
    </row>
    <row r="119" spans="1:5" x14ac:dyDescent="0.25">
      <c r="A119" s="100">
        <v>116</v>
      </c>
      <c r="B119" s="107">
        <v>61</v>
      </c>
      <c r="C119" s="107">
        <v>19</v>
      </c>
      <c r="D119" s="107">
        <v>5</v>
      </c>
      <c r="E119" s="102">
        <v>5.7</v>
      </c>
    </row>
    <row r="120" spans="1:5" x14ac:dyDescent="0.25">
      <c r="A120" s="100">
        <v>117</v>
      </c>
      <c r="B120" s="107">
        <v>68</v>
      </c>
      <c r="C120" s="107">
        <v>346</v>
      </c>
      <c r="D120" s="107">
        <v>5</v>
      </c>
      <c r="E120" s="102">
        <v>6.2</v>
      </c>
    </row>
    <row r="121" spans="1:5" x14ac:dyDescent="0.25">
      <c r="A121" s="100">
        <v>118</v>
      </c>
      <c r="B121" s="107">
        <v>65</v>
      </c>
      <c r="C121" s="107">
        <v>92</v>
      </c>
      <c r="D121" s="107">
        <v>5</v>
      </c>
      <c r="E121" s="102">
        <v>6.75</v>
      </c>
    </row>
    <row r="122" spans="1:5" x14ac:dyDescent="0.25">
      <c r="A122" s="100">
        <v>119</v>
      </c>
      <c r="B122" s="107">
        <v>28</v>
      </c>
      <c r="C122" s="107">
        <v>158</v>
      </c>
      <c r="D122" s="107">
        <v>5</v>
      </c>
      <c r="E122" s="102">
        <v>7.2</v>
      </c>
    </row>
    <row r="123" spans="1:5" x14ac:dyDescent="0.25">
      <c r="A123" s="100">
        <v>120</v>
      </c>
      <c r="B123" s="107">
        <v>85</v>
      </c>
      <c r="C123" s="107">
        <v>68</v>
      </c>
      <c r="D123" s="107">
        <v>5</v>
      </c>
      <c r="E123" s="102">
        <v>7.8</v>
      </c>
    </row>
    <row r="124" spans="1:5" x14ac:dyDescent="0.25">
      <c r="A124" s="100">
        <v>121</v>
      </c>
      <c r="B124" s="107">
        <v>80</v>
      </c>
      <c r="C124" s="107">
        <v>62</v>
      </c>
      <c r="D124" s="107">
        <v>5</v>
      </c>
      <c r="E124" s="102">
        <v>7.7</v>
      </c>
    </row>
    <row r="125" spans="1:5" x14ac:dyDescent="0.25">
      <c r="A125" s="100">
        <v>122</v>
      </c>
      <c r="B125" s="107">
        <v>89</v>
      </c>
      <c r="C125" s="107">
        <v>63</v>
      </c>
      <c r="D125" s="107">
        <v>5</v>
      </c>
      <c r="E125" s="102">
        <v>7.9</v>
      </c>
    </row>
    <row r="126" spans="1:5" x14ac:dyDescent="0.25">
      <c r="A126" s="100">
        <v>123</v>
      </c>
      <c r="B126" s="107">
        <v>61</v>
      </c>
      <c r="C126" s="107">
        <v>298</v>
      </c>
      <c r="D126" s="107">
        <v>5</v>
      </c>
      <c r="E126" s="102">
        <v>8.75</v>
      </c>
    </row>
    <row r="127" spans="1:5" x14ac:dyDescent="0.25">
      <c r="A127" s="100">
        <v>124</v>
      </c>
      <c r="B127" s="107">
        <v>77</v>
      </c>
      <c r="C127" s="107">
        <v>79</v>
      </c>
      <c r="D127" s="107">
        <v>5</v>
      </c>
      <c r="E127" s="102">
        <v>8.6999999999999993</v>
      </c>
    </row>
    <row r="128" spans="1:5" x14ac:dyDescent="0.25">
      <c r="A128" s="100">
        <v>125</v>
      </c>
      <c r="B128" s="107">
        <v>83</v>
      </c>
      <c r="C128" s="107">
        <v>68</v>
      </c>
      <c r="D128" s="107">
        <v>5</v>
      </c>
      <c r="E128" s="102">
        <v>9.1999999999999993</v>
      </c>
    </row>
    <row r="129" spans="1:5" x14ac:dyDescent="0.25">
      <c r="A129" s="100">
        <v>126</v>
      </c>
      <c r="B129" s="107">
        <v>77</v>
      </c>
      <c r="C129" s="107">
        <v>316</v>
      </c>
      <c r="D129" s="107">
        <v>5</v>
      </c>
      <c r="E129" s="102">
        <v>8.9</v>
      </c>
    </row>
    <row r="130" spans="1:5" x14ac:dyDescent="0.25">
      <c r="A130" s="100">
        <v>127</v>
      </c>
      <c r="B130" s="107">
        <v>78</v>
      </c>
      <c r="C130" s="107">
        <v>88</v>
      </c>
      <c r="D130" s="107">
        <v>5</v>
      </c>
      <c r="E130" s="102">
        <v>10.199999999999999</v>
      </c>
    </row>
    <row r="131" spans="1:5" x14ac:dyDescent="0.25">
      <c r="A131" s="100">
        <v>128</v>
      </c>
      <c r="B131" s="107">
        <v>78</v>
      </c>
      <c r="C131" s="107">
        <v>106</v>
      </c>
      <c r="D131" s="107">
        <v>5</v>
      </c>
      <c r="E131" s="102">
        <v>10.15</v>
      </c>
    </row>
    <row r="132" spans="1:5" x14ac:dyDescent="0.25">
      <c r="A132" s="100">
        <v>129</v>
      </c>
      <c r="B132" s="107">
        <v>67</v>
      </c>
      <c r="C132" s="107">
        <v>278</v>
      </c>
      <c r="D132" s="107">
        <v>5</v>
      </c>
      <c r="E132" s="102">
        <v>10.1</v>
      </c>
    </row>
    <row r="133" spans="1:5" x14ac:dyDescent="0.25">
      <c r="A133" s="100">
        <v>130</v>
      </c>
      <c r="B133" s="107">
        <v>76</v>
      </c>
      <c r="C133" s="107">
        <v>245</v>
      </c>
      <c r="D133" s="107">
        <v>5</v>
      </c>
      <c r="E133" s="102">
        <v>10.5</v>
      </c>
    </row>
    <row r="134" spans="1:5" x14ac:dyDescent="0.25">
      <c r="A134" s="100">
        <v>131</v>
      </c>
      <c r="B134" s="107">
        <v>69</v>
      </c>
      <c r="C134" s="107">
        <v>84</v>
      </c>
      <c r="D134" s="107">
        <v>5</v>
      </c>
      <c r="E134" s="102">
        <v>11.5</v>
      </c>
    </row>
    <row r="135" spans="1:5" x14ac:dyDescent="0.25">
      <c r="A135" s="100">
        <v>132</v>
      </c>
      <c r="B135" s="107">
        <v>66</v>
      </c>
      <c r="C135" s="107">
        <v>86</v>
      </c>
      <c r="D135" s="107">
        <v>5</v>
      </c>
      <c r="E135" s="102">
        <v>11.25</v>
      </c>
    </row>
    <row r="136" spans="1:5" x14ac:dyDescent="0.25">
      <c r="A136" s="100">
        <v>133</v>
      </c>
      <c r="B136" s="107">
        <v>70</v>
      </c>
      <c r="C136" s="107">
        <v>131</v>
      </c>
      <c r="D136" s="107">
        <v>5</v>
      </c>
      <c r="E136" s="102">
        <v>11.15</v>
      </c>
    </row>
    <row r="137" spans="1:5" x14ac:dyDescent="0.25">
      <c r="A137" s="100">
        <v>134</v>
      </c>
      <c r="B137" s="107">
        <v>62</v>
      </c>
      <c r="C137" s="107">
        <v>308</v>
      </c>
      <c r="D137" s="107">
        <v>5</v>
      </c>
      <c r="E137" s="102">
        <v>10.4</v>
      </c>
    </row>
    <row r="138" spans="1:5" x14ac:dyDescent="0.25">
      <c r="A138" s="108">
        <v>135</v>
      </c>
      <c r="B138" s="109">
        <v>24</v>
      </c>
      <c r="C138" s="109">
        <v>145</v>
      </c>
      <c r="D138" s="109">
        <v>5</v>
      </c>
      <c r="E138" s="106">
        <v>9.6999999999999993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Normal="100" workbookViewId="0">
      <selection activeCell="T25" sqref="T25"/>
    </sheetView>
  </sheetViews>
  <sheetFormatPr baseColWidth="10" defaultColWidth="9.140625" defaultRowHeight="15" x14ac:dyDescent="0.25"/>
  <cols>
    <col min="1" max="1" width="23.7109375" style="103" customWidth="1"/>
    <col min="2" max="2" width="9.140625" style="103"/>
    <col min="3" max="3" width="19.7109375" style="103" customWidth="1"/>
    <col min="4" max="4" width="9.140625" style="103"/>
    <col min="5" max="5" width="16.7109375" style="103" customWidth="1"/>
    <col min="6" max="6" width="9.5703125" style="103" customWidth="1"/>
    <col min="7" max="7" width="17.42578125" style="103" customWidth="1"/>
    <col min="8" max="9" width="9.140625" style="103"/>
    <col min="10" max="10" width="21" style="103" customWidth="1"/>
    <col min="11" max="11" width="13.7109375" style="103" customWidth="1"/>
    <col min="12" max="12" width="16.5703125" style="103" customWidth="1"/>
    <col min="13" max="16384" width="9.140625" style="103"/>
  </cols>
  <sheetData>
    <row r="1" spans="1:15" x14ac:dyDescent="0.25">
      <c r="A1" s="127"/>
      <c r="B1" s="128" t="s">
        <v>23</v>
      </c>
      <c r="C1" s="128" t="s">
        <v>22</v>
      </c>
      <c r="D1" s="128"/>
      <c r="E1" s="128"/>
      <c r="F1" s="129"/>
      <c r="G1" s="130"/>
      <c r="J1" s="131"/>
      <c r="K1" s="131"/>
      <c r="L1" s="131"/>
      <c r="M1" s="131"/>
      <c r="N1" s="131"/>
      <c r="O1" s="131"/>
    </row>
    <row r="2" spans="1:15" x14ac:dyDescent="0.25">
      <c r="A2" s="132" t="s">
        <v>69</v>
      </c>
      <c r="B2" s="133">
        <v>14</v>
      </c>
      <c r="C2" s="133">
        <v>233</v>
      </c>
      <c r="D2" s="134"/>
      <c r="E2" s="134" t="s">
        <v>70</v>
      </c>
      <c r="F2" s="107" t="s">
        <v>71</v>
      </c>
      <c r="G2" s="135"/>
      <c r="J2" s="131"/>
      <c r="K2" s="136"/>
      <c r="L2" s="136"/>
      <c r="M2" s="131"/>
      <c r="N2" s="131"/>
      <c r="O2" s="131"/>
    </row>
    <row r="3" spans="1:15" x14ac:dyDescent="0.25">
      <c r="A3" s="132" t="s">
        <v>72</v>
      </c>
      <c r="B3" s="134">
        <f>90-B2</f>
        <v>76</v>
      </c>
      <c r="C3" s="134">
        <f>IF(C2&gt;=180,C2-180,C2+180)</f>
        <v>53</v>
      </c>
      <c r="D3" s="134" t="s">
        <v>73</v>
      </c>
      <c r="E3" s="137">
        <f>(-SIN(RADIANS(B3)))*(SIN(RADIANS(C3-90)))</f>
        <v>0.58393854497312225</v>
      </c>
      <c r="F3" s="107">
        <f>SQRT(E3^2+E4^2+E5^2)</f>
        <v>0.99999999999999989</v>
      </c>
      <c r="G3" s="135"/>
      <c r="J3" s="131"/>
      <c r="K3" s="131"/>
      <c r="L3" s="131"/>
      <c r="M3" s="131"/>
      <c r="N3" s="131"/>
      <c r="O3" s="131"/>
    </row>
    <row r="4" spans="1:15" x14ac:dyDescent="0.25">
      <c r="A4" s="132"/>
      <c r="B4" s="134"/>
      <c r="C4" s="134"/>
      <c r="D4" s="134" t="s">
        <v>74</v>
      </c>
      <c r="E4" s="137">
        <f>(SIN(RADIANS(B3)))*(COS(RADIANS(C3-90)))</f>
        <v>0.77491262225113888</v>
      </c>
      <c r="F4" s="107"/>
      <c r="G4" s="135"/>
      <c r="J4" s="131"/>
      <c r="K4" s="131"/>
      <c r="L4" s="131"/>
      <c r="M4" s="131"/>
      <c r="N4" s="131"/>
      <c r="O4" s="131"/>
    </row>
    <row r="5" spans="1:15" x14ac:dyDescent="0.25">
      <c r="A5" s="132"/>
      <c r="B5" s="134"/>
      <c r="C5" s="134"/>
      <c r="D5" s="134" t="s">
        <v>75</v>
      </c>
      <c r="E5" s="137">
        <f>-COS(RADIANS(B3))</f>
        <v>-0.24192189559966767</v>
      </c>
      <c r="F5" s="107"/>
      <c r="G5" s="135" t="s">
        <v>76</v>
      </c>
      <c r="J5" s="131"/>
      <c r="K5" s="131"/>
      <c r="L5" s="131"/>
      <c r="M5" s="131"/>
      <c r="N5" s="131"/>
      <c r="O5" s="131"/>
    </row>
    <row r="6" spans="1:15" x14ac:dyDescent="0.25">
      <c r="A6" s="132"/>
      <c r="B6" s="134"/>
      <c r="C6" s="134"/>
      <c r="D6" s="134"/>
      <c r="E6" s="137"/>
      <c r="F6" s="107"/>
      <c r="G6" s="138">
        <f>E3*E7+E4*E8+E5*E9</f>
        <v>0.30518792557749674</v>
      </c>
      <c r="J6" s="131"/>
      <c r="K6" s="131"/>
      <c r="L6" s="131"/>
      <c r="M6" s="131"/>
      <c r="N6" s="131"/>
      <c r="O6" s="131"/>
    </row>
    <row r="7" spans="1:15" x14ac:dyDescent="0.25">
      <c r="A7" s="132" t="s">
        <v>24</v>
      </c>
      <c r="B7" s="134">
        <v>75</v>
      </c>
      <c r="C7" s="134">
        <v>128</v>
      </c>
      <c r="D7" s="134" t="s">
        <v>73</v>
      </c>
      <c r="E7" s="137">
        <f>(-SIN(RADIANS(B7)))*(SIN(RADIANS(C7-90)))</f>
        <v>-0.59468331926828333</v>
      </c>
      <c r="F7" s="107">
        <f>SQRT(E7^2+E8^2+E9^2)</f>
        <v>1</v>
      </c>
      <c r="G7" s="135"/>
      <c r="J7" s="131"/>
      <c r="K7" s="131"/>
      <c r="L7" s="131"/>
      <c r="M7" s="131"/>
      <c r="N7" s="131"/>
      <c r="O7" s="131"/>
    </row>
    <row r="8" spans="1:15" x14ac:dyDescent="0.25">
      <c r="A8" s="132"/>
      <c r="B8" s="134"/>
      <c r="C8" s="134"/>
      <c r="D8" s="134" t="s">
        <v>74</v>
      </c>
      <c r="E8" s="137">
        <f>(SIN(RADIANS(B7)))*(COS(RADIANS(C7-90)))</f>
        <v>0.76115993830224427</v>
      </c>
      <c r="F8" s="107"/>
      <c r="G8" s="135"/>
      <c r="J8" s="131"/>
      <c r="K8" s="131"/>
      <c r="L8" s="131"/>
      <c r="M8" s="131"/>
      <c r="N8" s="131"/>
      <c r="O8" s="131"/>
    </row>
    <row r="9" spans="1:15" x14ac:dyDescent="0.25">
      <c r="A9" s="132"/>
      <c r="B9" s="134"/>
      <c r="C9" s="134"/>
      <c r="D9" s="134" t="s">
        <v>75</v>
      </c>
      <c r="E9" s="137">
        <f>-COS(RADIANS(B7))</f>
        <v>-0.25881904510252074</v>
      </c>
      <c r="F9" s="107"/>
      <c r="G9" s="135"/>
      <c r="J9" s="131"/>
      <c r="K9" s="131"/>
      <c r="L9" s="131"/>
      <c r="M9" s="131"/>
      <c r="N9" s="131"/>
      <c r="O9" s="131"/>
    </row>
    <row r="10" spans="1:15" x14ac:dyDescent="0.25">
      <c r="A10" s="132"/>
      <c r="B10" s="134"/>
      <c r="C10" s="134"/>
      <c r="D10" s="134"/>
      <c r="E10" s="134"/>
      <c r="F10" s="107"/>
      <c r="G10" s="135"/>
      <c r="J10" s="131"/>
      <c r="K10" s="131"/>
      <c r="L10" s="131"/>
      <c r="M10" s="131"/>
      <c r="N10" s="131"/>
      <c r="O10" s="131"/>
    </row>
    <row r="11" spans="1:15" x14ac:dyDescent="0.25">
      <c r="A11" s="132" t="s">
        <v>77</v>
      </c>
      <c r="B11" s="139">
        <f>ABS(DEGREES(ASIN(G6)))</f>
        <v>17.769470313018253</v>
      </c>
      <c r="C11" s="134"/>
      <c r="D11" s="134"/>
      <c r="E11" s="134"/>
      <c r="F11" s="107"/>
      <c r="G11" s="135"/>
      <c r="J11" s="131"/>
      <c r="K11" s="140"/>
      <c r="L11" s="131"/>
      <c r="M11" s="131"/>
      <c r="N11" s="131"/>
      <c r="O11" s="131"/>
    </row>
    <row r="12" spans="1:15" ht="15.75" thickBot="1" x14ac:dyDescent="0.3">
      <c r="A12" s="141"/>
      <c r="B12" s="142"/>
      <c r="C12" s="142"/>
      <c r="D12" s="142"/>
      <c r="E12" s="142"/>
      <c r="F12" s="143"/>
      <c r="G12" s="144"/>
      <c r="J12" s="131"/>
      <c r="K12" s="131"/>
      <c r="L12" s="131"/>
      <c r="M12" s="131"/>
      <c r="N12" s="131"/>
      <c r="O12" s="131"/>
    </row>
    <row r="13" spans="1:15" x14ac:dyDescent="0.25">
      <c r="J13" s="131"/>
      <c r="K13" s="131"/>
      <c r="L13" s="131"/>
      <c r="M13" s="131"/>
      <c r="N13" s="131"/>
      <c r="O13" s="131"/>
    </row>
    <row r="14" spans="1:15" x14ac:dyDescent="0.25">
      <c r="J14" s="131"/>
      <c r="K14" s="131"/>
      <c r="L14" s="131"/>
      <c r="M14" s="131"/>
      <c r="N14" s="131"/>
      <c r="O14" s="131"/>
    </row>
    <row r="15" spans="1:15" x14ac:dyDescent="0.25">
      <c r="J15" s="131"/>
      <c r="K15" s="131"/>
      <c r="L15" s="131"/>
      <c r="M15" s="131"/>
      <c r="N15" s="131"/>
      <c r="O15" s="131"/>
    </row>
    <row r="16" spans="1:15" x14ac:dyDescent="0.25">
      <c r="J16" s="131"/>
      <c r="K16" s="131"/>
      <c r="L16" s="131"/>
      <c r="M16" s="131"/>
      <c r="N16" s="131"/>
      <c r="O16" s="131"/>
    </row>
    <row r="17" spans="10:15" x14ac:dyDescent="0.25">
      <c r="J17" s="131"/>
      <c r="K17" s="131"/>
      <c r="L17" s="131"/>
      <c r="M17" s="131"/>
      <c r="N17" s="131"/>
      <c r="O17" s="131"/>
    </row>
    <row r="18" spans="10:15" x14ac:dyDescent="0.25">
      <c r="J18" s="131"/>
      <c r="K18" s="131"/>
      <c r="L18" s="131"/>
      <c r="M18" s="131"/>
      <c r="N18" s="131"/>
      <c r="O18" s="131"/>
    </row>
    <row r="19" spans="10:15" x14ac:dyDescent="0.25">
      <c r="J19" s="131"/>
      <c r="K19" s="131"/>
      <c r="L19" s="131"/>
      <c r="M19" s="131"/>
      <c r="N19" s="131"/>
      <c r="O19" s="131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4"/>
  <sheetViews>
    <sheetView zoomScaleNormal="100" workbookViewId="0">
      <pane ySplit="2" topLeftCell="A3" activePane="bottomLeft" state="frozen"/>
      <selection pane="bottomLeft" activeCell="C53" sqref="C53"/>
    </sheetView>
  </sheetViews>
  <sheetFormatPr baseColWidth="10" defaultRowHeight="12.75" x14ac:dyDescent="0.2"/>
  <cols>
    <col min="1" max="1" width="16.5703125" style="40" customWidth="1"/>
    <col min="2" max="2" width="15.5703125" style="40" customWidth="1"/>
    <col min="3" max="3" width="13.7109375" style="40" customWidth="1"/>
    <col min="4" max="4" width="16.42578125" style="40" customWidth="1"/>
    <col min="5" max="6" width="18" style="40" customWidth="1"/>
    <col min="7" max="7" width="10.7109375" style="40" customWidth="1"/>
    <col min="8" max="8" width="12.5703125" style="40" customWidth="1"/>
    <col min="9" max="9" width="15.140625" style="40" customWidth="1"/>
    <col min="10" max="10" width="16.42578125" style="40" customWidth="1"/>
    <col min="11" max="11" width="19" style="40" customWidth="1"/>
    <col min="12" max="12" width="18.7109375" customWidth="1"/>
    <col min="13" max="13" width="7.28515625" customWidth="1"/>
    <col min="14" max="14" width="6.85546875" customWidth="1"/>
    <col min="15" max="15" width="6.5703125" customWidth="1"/>
    <col min="16" max="17" width="15.5703125" style="67" customWidth="1"/>
    <col min="18" max="24" width="11.42578125" style="23"/>
  </cols>
  <sheetData>
    <row r="1" spans="1:17" ht="21.75" customHeight="1" x14ac:dyDescent="0.2">
      <c r="I1" s="153"/>
      <c r="J1" s="153"/>
    </row>
    <row r="2" spans="1:17" ht="38.25" x14ac:dyDescent="0.2">
      <c r="A2" s="43" t="s">
        <v>64</v>
      </c>
      <c r="B2" s="43" t="s">
        <v>43</v>
      </c>
      <c r="C2" s="43" t="s">
        <v>9</v>
      </c>
      <c r="D2" s="43" t="s">
        <v>28</v>
      </c>
      <c r="E2" s="43" t="s">
        <v>29</v>
      </c>
      <c r="F2" s="43" t="s">
        <v>44</v>
      </c>
      <c r="G2" s="43" t="s">
        <v>7</v>
      </c>
      <c r="H2" s="43" t="s">
        <v>10</v>
      </c>
      <c r="I2" s="43" t="s">
        <v>25</v>
      </c>
      <c r="J2" s="43" t="s">
        <v>26</v>
      </c>
      <c r="K2" s="43" t="s">
        <v>45</v>
      </c>
      <c r="P2" s="68"/>
      <c r="Q2" s="68"/>
    </row>
    <row r="3" spans="1:17" x14ac:dyDescent="0.2">
      <c r="A3" s="40">
        <v>0</v>
      </c>
      <c r="B3" s="40">
        <v>160</v>
      </c>
      <c r="C3" s="40">
        <v>20</v>
      </c>
      <c r="F3" s="40">
        <v>4</v>
      </c>
      <c r="G3" s="40">
        <v>1</v>
      </c>
      <c r="H3" s="40" t="s">
        <v>3</v>
      </c>
      <c r="K3" s="73">
        <v>2</v>
      </c>
      <c r="L3" s="3"/>
    </row>
    <row r="4" spans="1:17" x14ac:dyDescent="0.2">
      <c r="A4" s="40">
        <v>0.1</v>
      </c>
      <c r="B4" s="40">
        <v>218</v>
      </c>
      <c r="C4" s="40">
        <v>18</v>
      </c>
      <c r="F4" s="40">
        <v>2</v>
      </c>
      <c r="G4" s="40">
        <v>1</v>
      </c>
      <c r="H4" s="40" t="s">
        <v>3</v>
      </c>
      <c r="I4" s="41">
        <v>0.1</v>
      </c>
      <c r="J4" s="41">
        <v>3.5673799931962513E-2</v>
      </c>
      <c r="K4" s="73">
        <v>1</v>
      </c>
      <c r="L4" s="3"/>
    </row>
    <row r="5" spans="1:17" x14ac:dyDescent="0.2">
      <c r="A5" s="40">
        <v>0.25</v>
      </c>
      <c r="B5" s="40">
        <v>152</v>
      </c>
      <c r="C5" s="40">
        <v>35</v>
      </c>
      <c r="F5" s="40">
        <v>1</v>
      </c>
      <c r="G5" s="40">
        <v>1</v>
      </c>
      <c r="H5" s="40" t="s">
        <v>3</v>
      </c>
      <c r="I5" s="41">
        <v>0.15</v>
      </c>
      <c r="J5" s="41">
        <v>5.351069989794377E-2</v>
      </c>
      <c r="K5" s="73">
        <v>2</v>
      </c>
      <c r="L5" s="3"/>
    </row>
    <row r="6" spans="1:17" x14ac:dyDescent="0.2">
      <c r="A6" s="40">
        <v>1.3</v>
      </c>
      <c r="B6" s="40">
        <v>185</v>
      </c>
      <c r="C6" s="40">
        <v>25</v>
      </c>
      <c r="F6" s="40">
        <v>1.4</v>
      </c>
      <c r="G6" s="40">
        <v>1</v>
      </c>
      <c r="H6" s="40" t="s">
        <v>3</v>
      </c>
      <c r="I6" s="41">
        <v>1.05</v>
      </c>
      <c r="J6" s="41">
        <v>0.37457489928560639</v>
      </c>
      <c r="K6" s="73">
        <v>2</v>
      </c>
      <c r="L6" s="3"/>
    </row>
    <row r="7" spans="1:17" x14ac:dyDescent="0.2">
      <c r="A7" s="40">
        <v>2.2000000000000002</v>
      </c>
      <c r="B7" s="40">
        <v>180</v>
      </c>
      <c r="C7" s="40">
        <v>43</v>
      </c>
      <c r="F7" s="40">
        <v>1</v>
      </c>
      <c r="G7" s="40">
        <v>1</v>
      </c>
      <c r="H7" s="40" t="s">
        <v>3</v>
      </c>
      <c r="I7" s="41">
        <v>0.90000000000000013</v>
      </c>
      <c r="J7" s="41">
        <v>0.32106419938766267</v>
      </c>
      <c r="K7" s="73">
        <v>15</v>
      </c>
      <c r="L7" s="3"/>
      <c r="N7" s="11"/>
    </row>
    <row r="8" spans="1:17" x14ac:dyDescent="0.2">
      <c r="A8" s="40">
        <v>2.7</v>
      </c>
      <c r="B8" s="40">
        <v>180</v>
      </c>
      <c r="C8" s="40">
        <v>25</v>
      </c>
      <c r="F8" s="40">
        <v>1.5</v>
      </c>
      <c r="G8" s="40">
        <v>1</v>
      </c>
      <c r="H8" s="40" t="s">
        <v>3</v>
      </c>
      <c r="I8" s="41">
        <v>0.5</v>
      </c>
      <c r="J8" s="41">
        <v>0.17836899965981257</v>
      </c>
      <c r="K8" s="73">
        <v>2</v>
      </c>
      <c r="L8" s="3"/>
    </row>
    <row r="9" spans="1:17" x14ac:dyDescent="0.2">
      <c r="A9" s="40">
        <v>4.0999999999999996</v>
      </c>
      <c r="B9" s="40">
        <v>201</v>
      </c>
      <c r="C9" s="40">
        <v>27</v>
      </c>
      <c r="F9" s="40">
        <v>4</v>
      </c>
      <c r="G9" s="40">
        <v>1</v>
      </c>
      <c r="H9" s="40" t="s">
        <v>3</v>
      </c>
      <c r="I9" s="41">
        <v>1.3999999999999995</v>
      </c>
      <c r="J9" s="41">
        <v>0.49943319904747496</v>
      </c>
      <c r="K9" s="73">
        <v>2</v>
      </c>
      <c r="L9" s="3"/>
    </row>
    <row r="10" spans="1:17" x14ac:dyDescent="0.2">
      <c r="A10" s="40">
        <v>5.9</v>
      </c>
      <c r="B10" s="40">
        <v>183</v>
      </c>
      <c r="C10" s="40">
        <v>38</v>
      </c>
      <c r="F10" s="40">
        <v>0.3</v>
      </c>
      <c r="G10" s="40">
        <v>1</v>
      </c>
      <c r="H10" s="40" t="s">
        <v>3</v>
      </c>
      <c r="I10" s="41">
        <v>1.8000000000000007</v>
      </c>
      <c r="J10" s="41">
        <v>0.64212839877532546</v>
      </c>
      <c r="K10" s="73">
        <v>65</v>
      </c>
      <c r="L10" s="3"/>
    </row>
    <row r="11" spans="1:17" x14ac:dyDescent="0.2">
      <c r="A11" s="51">
        <v>7.9</v>
      </c>
      <c r="B11" s="51">
        <v>220</v>
      </c>
      <c r="C11" s="51">
        <v>35</v>
      </c>
      <c r="D11" s="51"/>
      <c r="E11" s="51"/>
      <c r="F11" s="51">
        <v>50</v>
      </c>
      <c r="G11" s="51">
        <v>1</v>
      </c>
      <c r="H11" s="51"/>
      <c r="I11" s="74">
        <v>2</v>
      </c>
      <c r="J11" s="74">
        <v>0.71347599863925026</v>
      </c>
      <c r="K11" s="75"/>
      <c r="L11" s="3"/>
      <c r="P11" s="69"/>
      <c r="Q11" s="69"/>
    </row>
    <row r="12" spans="1:17" x14ac:dyDescent="0.2">
      <c r="A12" s="40">
        <v>3.2</v>
      </c>
      <c r="B12" s="40">
        <v>196</v>
      </c>
      <c r="C12" s="40">
        <v>17</v>
      </c>
      <c r="F12" s="42">
        <v>1</v>
      </c>
      <c r="G12" s="40">
        <v>4</v>
      </c>
      <c r="H12" s="40" t="s">
        <v>3</v>
      </c>
      <c r="J12" s="41"/>
      <c r="K12" s="73">
        <v>1.5</v>
      </c>
      <c r="L12" s="28"/>
    </row>
    <row r="13" spans="1:17" x14ac:dyDescent="0.2">
      <c r="A13" s="40">
        <v>3.3</v>
      </c>
      <c r="B13" s="40">
        <v>198</v>
      </c>
      <c r="C13" s="40">
        <v>20</v>
      </c>
      <c r="F13" s="42">
        <v>1</v>
      </c>
      <c r="G13" s="40">
        <v>4</v>
      </c>
      <c r="H13" s="40" t="s">
        <v>3</v>
      </c>
      <c r="I13" s="41">
        <v>9.9999999999999645E-2</v>
      </c>
      <c r="J13" s="41">
        <v>1.5707317311820621E-3</v>
      </c>
      <c r="K13" s="73">
        <v>1.5</v>
      </c>
    </row>
    <row r="14" spans="1:17" x14ac:dyDescent="0.2">
      <c r="A14" s="40">
        <v>3.45</v>
      </c>
      <c r="B14" s="40">
        <v>179</v>
      </c>
      <c r="C14" s="40">
        <v>27</v>
      </c>
      <c r="F14" s="42">
        <v>1</v>
      </c>
      <c r="G14" s="40">
        <v>4</v>
      </c>
      <c r="H14" s="40" t="s">
        <v>3</v>
      </c>
      <c r="I14" s="41">
        <v>0.15000000000000036</v>
      </c>
      <c r="J14" s="41">
        <v>2.3560975967731068E-3</v>
      </c>
      <c r="K14" s="73">
        <v>1.5</v>
      </c>
    </row>
    <row r="15" spans="1:17" x14ac:dyDescent="0.2">
      <c r="A15" s="51">
        <v>3.6</v>
      </c>
      <c r="B15" s="51">
        <v>184</v>
      </c>
      <c r="C15" s="51">
        <v>22</v>
      </c>
      <c r="D15" s="51"/>
      <c r="E15" s="51"/>
      <c r="F15" s="51">
        <v>1</v>
      </c>
      <c r="G15" s="51">
        <v>4</v>
      </c>
      <c r="H15" s="51" t="s">
        <v>3</v>
      </c>
      <c r="I15" s="74">
        <v>0.14999999999999991</v>
      </c>
      <c r="J15" s="74">
        <v>2.3560975967730998E-3</v>
      </c>
      <c r="K15" s="75">
        <v>1.5</v>
      </c>
    </row>
    <row r="16" spans="1:17" x14ac:dyDescent="0.2">
      <c r="A16" s="40">
        <v>7.2</v>
      </c>
      <c r="B16" s="40">
        <v>158</v>
      </c>
      <c r="C16" s="40">
        <v>28</v>
      </c>
      <c r="D16" s="40">
        <v>4</v>
      </c>
      <c r="E16" s="40">
        <v>3</v>
      </c>
      <c r="F16" s="40">
        <f>SUM(D16:E16)</f>
        <v>7</v>
      </c>
      <c r="G16" s="40">
        <v>5</v>
      </c>
      <c r="H16" s="40" t="s">
        <v>3</v>
      </c>
      <c r="K16" s="73">
        <v>1</v>
      </c>
    </row>
    <row r="17" spans="1:17" ht="13.5" thickBot="1" x14ac:dyDescent="0.25">
      <c r="A17" s="76">
        <v>9.6999999999999993</v>
      </c>
      <c r="B17" s="76">
        <v>145</v>
      </c>
      <c r="C17" s="76">
        <v>24</v>
      </c>
      <c r="D17" s="76">
        <v>0.1</v>
      </c>
      <c r="E17" s="76">
        <v>0.5</v>
      </c>
      <c r="F17" s="76">
        <f>SUM(D17:E17)</f>
        <v>0.6</v>
      </c>
      <c r="G17" s="76">
        <v>5</v>
      </c>
      <c r="H17" s="76" t="s">
        <v>3</v>
      </c>
      <c r="I17" s="76">
        <v>2.4999999999999991</v>
      </c>
      <c r="J17" s="77">
        <v>0.37815205061804791</v>
      </c>
      <c r="K17" s="78">
        <v>0</v>
      </c>
      <c r="L17" s="11"/>
    </row>
    <row r="18" spans="1:17" x14ac:dyDescent="0.2">
      <c r="A18" s="42">
        <v>0.5</v>
      </c>
      <c r="B18" s="42">
        <v>20</v>
      </c>
      <c r="C18" s="42">
        <v>85</v>
      </c>
      <c r="D18" s="42"/>
      <c r="E18" s="42"/>
      <c r="F18" s="42">
        <v>0.7</v>
      </c>
      <c r="G18" s="42">
        <v>1</v>
      </c>
      <c r="H18" s="42" t="s">
        <v>4</v>
      </c>
      <c r="I18" s="42"/>
      <c r="J18" s="58"/>
      <c r="K18" s="73">
        <v>1.5</v>
      </c>
      <c r="L18" s="11"/>
    </row>
    <row r="19" spans="1:17" x14ac:dyDescent="0.2">
      <c r="A19" s="40">
        <v>0.7</v>
      </c>
      <c r="B19" s="40">
        <v>30</v>
      </c>
      <c r="C19" s="40">
        <v>75</v>
      </c>
      <c r="G19" s="40">
        <v>1</v>
      </c>
      <c r="H19" s="40" t="s">
        <v>4</v>
      </c>
      <c r="I19" s="41">
        <v>0.19999999999999996</v>
      </c>
      <c r="J19" s="41">
        <v>0.17991155579103604</v>
      </c>
      <c r="K19" s="73">
        <v>0.5</v>
      </c>
    </row>
    <row r="20" spans="1:17" x14ac:dyDescent="0.2">
      <c r="A20" s="40">
        <v>2.75</v>
      </c>
      <c r="B20" s="40">
        <v>24</v>
      </c>
      <c r="C20" s="40">
        <v>63</v>
      </c>
      <c r="G20" s="40">
        <v>1</v>
      </c>
      <c r="H20" s="40" t="s">
        <v>4</v>
      </c>
      <c r="I20" s="41">
        <v>2.0499999999999998</v>
      </c>
      <c r="J20" s="41">
        <v>1.8440934468581196</v>
      </c>
      <c r="K20" s="73">
        <v>2</v>
      </c>
    </row>
    <row r="21" spans="1:17" x14ac:dyDescent="0.2">
      <c r="A21" s="40">
        <v>5.2</v>
      </c>
      <c r="B21" s="40">
        <v>53</v>
      </c>
      <c r="C21" s="40">
        <v>57</v>
      </c>
      <c r="F21" s="40">
        <v>0.7</v>
      </c>
      <c r="G21" s="40">
        <v>1</v>
      </c>
      <c r="H21" s="40" t="s">
        <v>4</v>
      </c>
      <c r="I21" s="41">
        <v>2.4500000000000002</v>
      </c>
      <c r="J21" s="41">
        <v>2.2039165584401919</v>
      </c>
      <c r="K21" s="73"/>
    </row>
    <row r="22" spans="1:17" x14ac:dyDescent="0.2">
      <c r="A22" s="40">
        <v>7.1</v>
      </c>
      <c r="B22" s="40">
        <v>26</v>
      </c>
      <c r="C22" s="40">
        <v>65</v>
      </c>
      <c r="G22" s="40">
        <v>1</v>
      </c>
      <c r="H22" s="40" t="s">
        <v>4</v>
      </c>
      <c r="I22" s="41">
        <v>1.8999999999999995</v>
      </c>
      <c r="J22" s="41">
        <v>1.7091597800148421</v>
      </c>
      <c r="K22" s="73"/>
    </row>
    <row r="23" spans="1:17" x14ac:dyDescent="0.2">
      <c r="A23" s="51">
        <v>7.6</v>
      </c>
      <c r="B23" s="51">
        <v>30</v>
      </c>
      <c r="C23" s="51">
        <v>77</v>
      </c>
      <c r="D23" s="51"/>
      <c r="E23" s="51"/>
      <c r="F23" s="51"/>
      <c r="G23" s="51">
        <v>1</v>
      </c>
      <c r="H23" s="51" t="s">
        <v>4</v>
      </c>
      <c r="I23" s="74">
        <v>0.5</v>
      </c>
      <c r="J23" s="74">
        <v>0.4497788894775902</v>
      </c>
      <c r="K23" s="75"/>
      <c r="P23" s="69"/>
      <c r="Q23" s="69"/>
    </row>
    <row r="24" spans="1:17" x14ac:dyDescent="0.2">
      <c r="A24" s="40">
        <v>1.9</v>
      </c>
      <c r="B24" s="40">
        <v>40</v>
      </c>
      <c r="C24" s="40">
        <v>60</v>
      </c>
      <c r="D24" s="40">
        <v>3</v>
      </c>
      <c r="E24" s="40">
        <v>1</v>
      </c>
      <c r="F24" s="42">
        <f>SUM(D24:E24)</f>
        <v>4</v>
      </c>
      <c r="G24" s="40">
        <v>2</v>
      </c>
      <c r="H24" s="40" t="s">
        <v>4</v>
      </c>
      <c r="K24" s="73">
        <v>1</v>
      </c>
    </row>
    <row r="25" spans="1:17" x14ac:dyDescent="0.2">
      <c r="A25" s="51">
        <v>2.15</v>
      </c>
      <c r="B25" s="51">
        <v>32</v>
      </c>
      <c r="C25" s="51">
        <v>70</v>
      </c>
      <c r="D25" s="51">
        <v>3</v>
      </c>
      <c r="E25" s="51">
        <v>1.5</v>
      </c>
      <c r="F25" s="51">
        <f t="shared" ref="F25:F37" si="0">SUM(D25:E25)</f>
        <v>4.5</v>
      </c>
      <c r="G25" s="51">
        <v>2</v>
      </c>
      <c r="H25" s="51" t="s">
        <v>4</v>
      </c>
      <c r="I25" s="51">
        <v>0.25</v>
      </c>
      <c r="J25" s="74">
        <v>0.18781603337587779</v>
      </c>
      <c r="K25" s="75">
        <v>2.5</v>
      </c>
    </row>
    <row r="26" spans="1:17" x14ac:dyDescent="0.2">
      <c r="A26" s="40">
        <v>0.56000000000000005</v>
      </c>
      <c r="B26" s="40">
        <v>38</v>
      </c>
      <c r="C26" s="40">
        <v>60</v>
      </c>
      <c r="D26" s="40">
        <v>1.5</v>
      </c>
      <c r="E26" s="40">
        <v>1.1000000000000001</v>
      </c>
      <c r="F26" s="42">
        <f t="shared" si="0"/>
        <v>2.6</v>
      </c>
      <c r="G26" s="40">
        <v>3</v>
      </c>
      <c r="H26" s="40" t="s">
        <v>4</v>
      </c>
      <c r="K26" s="73">
        <v>1</v>
      </c>
    </row>
    <row r="27" spans="1:17" x14ac:dyDescent="0.2">
      <c r="A27" s="40">
        <v>1.7</v>
      </c>
      <c r="B27" s="40">
        <v>41</v>
      </c>
      <c r="C27" s="40">
        <v>63</v>
      </c>
      <c r="D27" s="40">
        <v>0</v>
      </c>
      <c r="E27" s="40">
        <v>3</v>
      </c>
      <c r="F27" s="42">
        <f t="shared" si="0"/>
        <v>3</v>
      </c>
      <c r="G27" s="40">
        <v>3</v>
      </c>
      <c r="H27" s="40" t="s">
        <v>4</v>
      </c>
      <c r="I27" s="40">
        <v>1.1399999999999999</v>
      </c>
      <c r="J27" s="41">
        <v>0.72972505741284921</v>
      </c>
      <c r="K27" s="73">
        <v>10</v>
      </c>
    </row>
    <row r="28" spans="1:17" x14ac:dyDescent="0.2">
      <c r="A28" s="40">
        <v>3.4</v>
      </c>
      <c r="B28" s="40">
        <v>25</v>
      </c>
      <c r="C28" s="40">
        <v>65</v>
      </c>
      <c r="D28" s="40">
        <v>3</v>
      </c>
      <c r="E28" s="40">
        <v>0.5</v>
      </c>
      <c r="F28" s="42">
        <f t="shared" si="0"/>
        <v>3.5</v>
      </c>
      <c r="G28" s="40">
        <v>3</v>
      </c>
      <c r="H28" s="40" t="s">
        <v>4</v>
      </c>
      <c r="I28" s="40">
        <v>1.7</v>
      </c>
      <c r="J28" s="41">
        <v>1.0881864891244244</v>
      </c>
      <c r="K28" s="73">
        <v>1</v>
      </c>
    </row>
    <row r="29" spans="1:17" x14ac:dyDescent="0.2">
      <c r="A29" s="51">
        <v>4.2</v>
      </c>
      <c r="B29" s="51">
        <v>24</v>
      </c>
      <c r="C29" s="51">
        <v>60</v>
      </c>
      <c r="D29" s="74">
        <v>0.4</v>
      </c>
      <c r="E29" s="51">
        <v>1.5</v>
      </c>
      <c r="F29" s="51">
        <f t="shared" si="0"/>
        <v>1.9</v>
      </c>
      <c r="G29" s="51">
        <v>3</v>
      </c>
      <c r="H29" s="51" t="s">
        <v>4</v>
      </c>
      <c r="I29" s="51">
        <v>0.80000000000000027</v>
      </c>
      <c r="J29" s="74">
        <v>0.5120877595879646</v>
      </c>
      <c r="K29" s="75">
        <v>1</v>
      </c>
      <c r="L29" s="11"/>
    </row>
    <row r="30" spans="1:17" x14ac:dyDescent="0.2">
      <c r="A30" s="42">
        <v>0.3</v>
      </c>
      <c r="B30" s="42">
        <v>4</v>
      </c>
      <c r="C30" s="42">
        <v>70</v>
      </c>
      <c r="D30" s="58">
        <v>3</v>
      </c>
      <c r="E30" s="42">
        <v>0.1</v>
      </c>
      <c r="F30" s="42">
        <f t="shared" si="0"/>
        <v>3.1</v>
      </c>
      <c r="G30" s="42">
        <v>5</v>
      </c>
      <c r="H30" s="42" t="s">
        <v>4</v>
      </c>
      <c r="I30" s="42"/>
      <c r="J30" s="58"/>
      <c r="K30" s="73">
        <v>1.5</v>
      </c>
      <c r="L30" s="11"/>
    </row>
    <row r="31" spans="1:17" x14ac:dyDescent="0.2">
      <c r="A31" s="40">
        <v>1.05</v>
      </c>
      <c r="B31" s="40">
        <v>33</v>
      </c>
      <c r="C31" s="40">
        <v>60</v>
      </c>
      <c r="D31" s="40">
        <v>1.5</v>
      </c>
      <c r="E31" s="40">
        <v>4</v>
      </c>
      <c r="F31" s="42">
        <f t="shared" si="0"/>
        <v>5.5</v>
      </c>
      <c r="G31" s="40">
        <v>5</v>
      </c>
      <c r="H31" s="40" t="s">
        <v>4</v>
      </c>
      <c r="I31" s="41">
        <v>0.75</v>
      </c>
      <c r="J31" s="41">
        <v>0.64886356542727841</v>
      </c>
      <c r="K31" s="73">
        <v>1</v>
      </c>
    </row>
    <row r="32" spans="1:17" x14ac:dyDescent="0.2">
      <c r="A32" s="40">
        <v>1.7</v>
      </c>
      <c r="B32" s="40">
        <v>46</v>
      </c>
      <c r="C32" s="40">
        <v>40</v>
      </c>
      <c r="D32" s="40">
        <v>1.5</v>
      </c>
      <c r="E32" s="40">
        <v>0</v>
      </c>
      <c r="F32" s="42">
        <f t="shared" si="0"/>
        <v>1.5</v>
      </c>
      <c r="G32" s="40">
        <v>5</v>
      </c>
      <c r="H32" s="40" t="s">
        <v>4</v>
      </c>
      <c r="I32" s="41">
        <v>0.64999999999999991</v>
      </c>
      <c r="J32" s="41">
        <v>0.56234842337030788</v>
      </c>
      <c r="K32" s="73">
        <v>0</v>
      </c>
    </row>
    <row r="33" spans="1:21" x14ac:dyDescent="0.2">
      <c r="A33" s="40">
        <v>2.9</v>
      </c>
      <c r="B33" s="40">
        <v>44</v>
      </c>
      <c r="C33" s="40">
        <v>40</v>
      </c>
      <c r="D33" s="40">
        <v>1</v>
      </c>
      <c r="E33" s="40">
        <v>0.5</v>
      </c>
      <c r="F33" s="42">
        <f t="shared" si="0"/>
        <v>1.5</v>
      </c>
      <c r="G33" s="40">
        <v>5</v>
      </c>
      <c r="H33" s="40" t="s">
        <v>4</v>
      </c>
      <c r="I33" s="41">
        <v>1.2</v>
      </c>
      <c r="J33" s="41">
        <v>1.0381817046836455</v>
      </c>
      <c r="K33" s="73">
        <v>0.5</v>
      </c>
    </row>
    <row r="34" spans="1:21" x14ac:dyDescent="0.2">
      <c r="A34" s="40">
        <v>3.15</v>
      </c>
      <c r="B34" s="40">
        <v>47</v>
      </c>
      <c r="C34" s="40">
        <v>53</v>
      </c>
      <c r="D34" s="40">
        <v>4</v>
      </c>
      <c r="E34" s="40">
        <v>0.2</v>
      </c>
      <c r="F34" s="42">
        <f t="shared" si="0"/>
        <v>4.2</v>
      </c>
      <c r="G34" s="40">
        <v>5</v>
      </c>
      <c r="H34" s="40" t="s">
        <v>4</v>
      </c>
      <c r="I34" s="41">
        <v>0.25</v>
      </c>
      <c r="J34" s="41">
        <v>0.21628785514242613</v>
      </c>
      <c r="K34" s="73">
        <v>1</v>
      </c>
    </row>
    <row r="35" spans="1:21" x14ac:dyDescent="0.2">
      <c r="A35" s="40">
        <v>3.45</v>
      </c>
      <c r="B35" s="40">
        <v>23</v>
      </c>
      <c r="C35" s="40">
        <v>53</v>
      </c>
      <c r="D35" s="40">
        <v>0.1</v>
      </c>
      <c r="E35" s="40">
        <v>0.1</v>
      </c>
      <c r="F35" s="42">
        <f t="shared" si="0"/>
        <v>0.2</v>
      </c>
      <c r="G35" s="40">
        <v>5</v>
      </c>
      <c r="H35" s="40" t="s">
        <v>4</v>
      </c>
      <c r="I35" s="41">
        <v>0.30000000000000027</v>
      </c>
      <c r="J35" s="41">
        <v>0.25954542617091159</v>
      </c>
      <c r="K35" s="73"/>
      <c r="R35" s="16"/>
      <c r="S35" s="42"/>
      <c r="T35" s="42"/>
    </row>
    <row r="36" spans="1:21" x14ac:dyDescent="0.2">
      <c r="A36" s="40">
        <v>4.2</v>
      </c>
      <c r="B36" s="40">
        <v>52</v>
      </c>
      <c r="C36" s="40">
        <v>48</v>
      </c>
      <c r="D36" s="40">
        <v>0.5</v>
      </c>
      <c r="E36" s="40">
        <v>0</v>
      </c>
      <c r="F36" s="42">
        <f t="shared" si="0"/>
        <v>0.5</v>
      </c>
      <c r="G36" s="40">
        <v>5</v>
      </c>
      <c r="H36" s="40" t="s">
        <v>4</v>
      </c>
      <c r="I36" s="41">
        <v>0.75</v>
      </c>
      <c r="J36" s="41">
        <v>0.64886356542727841</v>
      </c>
      <c r="K36" s="73">
        <v>1</v>
      </c>
      <c r="R36" s="42"/>
      <c r="S36" s="70"/>
      <c r="T36" s="45"/>
      <c r="U36" s="63"/>
    </row>
    <row r="37" spans="1:21" x14ac:dyDescent="0.2">
      <c r="A37" s="40">
        <v>4.55</v>
      </c>
      <c r="B37" s="40">
        <v>22</v>
      </c>
      <c r="C37" s="40">
        <v>73</v>
      </c>
      <c r="D37" s="40">
        <v>0</v>
      </c>
      <c r="E37" s="40">
        <v>1</v>
      </c>
      <c r="F37" s="42">
        <f t="shared" si="0"/>
        <v>1</v>
      </c>
      <c r="G37" s="40">
        <v>5</v>
      </c>
      <c r="H37" s="40" t="s">
        <v>4</v>
      </c>
      <c r="I37" s="41">
        <v>0.34999999999999964</v>
      </c>
      <c r="J37" s="41">
        <v>0.3028029971993963</v>
      </c>
      <c r="K37" s="73">
        <v>1.5</v>
      </c>
      <c r="T37" s="45"/>
      <c r="U37" s="63"/>
    </row>
    <row r="38" spans="1:21" ht="13.5" thickBot="1" x14ac:dyDescent="0.25">
      <c r="A38" s="76">
        <v>5.7</v>
      </c>
      <c r="B38" s="76">
        <v>19</v>
      </c>
      <c r="C38" s="76">
        <v>61</v>
      </c>
      <c r="D38" s="76"/>
      <c r="E38" s="76"/>
      <c r="F38" s="76"/>
      <c r="G38" s="76">
        <v>5</v>
      </c>
      <c r="H38" s="76" t="s">
        <v>4</v>
      </c>
      <c r="I38" s="77">
        <v>1.1500000000000004</v>
      </c>
      <c r="J38" s="77">
        <v>0.99492413365516053</v>
      </c>
      <c r="K38" s="78">
        <v>2</v>
      </c>
      <c r="S38" s="63"/>
    </row>
    <row r="39" spans="1:21" x14ac:dyDescent="0.2">
      <c r="A39" s="42">
        <v>2.2999999999999998</v>
      </c>
      <c r="B39" s="42">
        <v>330</v>
      </c>
      <c r="C39" s="42">
        <v>75</v>
      </c>
      <c r="D39" s="42"/>
      <c r="E39" s="42"/>
      <c r="F39" s="42">
        <v>0.45</v>
      </c>
      <c r="G39" s="40">
        <v>1</v>
      </c>
      <c r="H39" s="42" t="s">
        <v>5</v>
      </c>
      <c r="I39" s="58"/>
      <c r="J39" s="58"/>
      <c r="K39" s="73">
        <v>1.5</v>
      </c>
    </row>
    <row r="40" spans="1:21" x14ac:dyDescent="0.2">
      <c r="A40" s="42">
        <v>2.4</v>
      </c>
      <c r="B40" s="42">
        <v>330</v>
      </c>
      <c r="C40" s="42">
        <v>72</v>
      </c>
      <c r="D40" s="42"/>
      <c r="E40" s="42"/>
      <c r="F40" s="42">
        <v>0.45</v>
      </c>
      <c r="G40" s="40">
        <v>1</v>
      </c>
      <c r="H40" s="42" t="s">
        <v>5</v>
      </c>
      <c r="I40" s="58">
        <v>0.10000000000000009</v>
      </c>
      <c r="J40" s="58">
        <v>3.3545156975025532E-2</v>
      </c>
      <c r="K40" s="73">
        <v>1.5</v>
      </c>
    </row>
    <row r="41" spans="1:21" x14ac:dyDescent="0.2">
      <c r="A41" s="42">
        <v>2.65</v>
      </c>
      <c r="B41" s="42">
        <v>318</v>
      </c>
      <c r="C41" s="42">
        <v>67</v>
      </c>
      <c r="D41" s="42"/>
      <c r="E41" s="42"/>
      <c r="F41" s="42">
        <v>0.45</v>
      </c>
      <c r="G41" s="40">
        <v>1</v>
      </c>
      <c r="H41" s="42" t="s">
        <v>5</v>
      </c>
      <c r="I41" s="58">
        <v>0.25</v>
      </c>
      <c r="J41" s="58">
        <v>8.3862892437563757E-2</v>
      </c>
      <c r="K41" s="73">
        <v>1.5</v>
      </c>
    </row>
    <row r="42" spans="1:21" x14ac:dyDescent="0.2">
      <c r="A42" s="40">
        <v>4</v>
      </c>
      <c r="B42" s="40">
        <v>276</v>
      </c>
      <c r="C42" s="40">
        <v>82</v>
      </c>
      <c r="G42" s="40">
        <v>1</v>
      </c>
      <c r="H42" s="40" t="s">
        <v>5</v>
      </c>
      <c r="I42" s="40">
        <v>1.35</v>
      </c>
      <c r="J42" s="41">
        <v>0.45285961916284434</v>
      </c>
      <c r="K42" s="73"/>
    </row>
    <row r="43" spans="1:21" x14ac:dyDescent="0.2">
      <c r="A43" s="40">
        <v>4.5999999999999996</v>
      </c>
      <c r="B43" s="40">
        <v>311</v>
      </c>
      <c r="C43" s="40">
        <v>86</v>
      </c>
      <c r="F43" s="40">
        <v>4.5</v>
      </c>
      <c r="G43" s="40">
        <v>1</v>
      </c>
      <c r="H43" s="40" t="s">
        <v>5</v>
      </c>
      <c r="I43" s="40">
        <v>0.59999999999999964</v>
      </c>
      <c r="J43" s="41">
        <v>0.2012709418501529</v>
      </c>
      <c r="K43" s="73">
        <v>10</v>
      </c>
    </row>
    <row r="44" spans="1:21" x14ac:dyDescent="0.2">
      <c r="A44" s="40">
        <v>5.6</v>
      </c>
      <c r="B44" s="40">
        <v>296</v>
      </c>
      <c r="C44" s="40">
        <v>75</v>
      </c>
      <c r="F44" s="40">
        <v>6</v>
      </c>
      <c r="G44" s="40">
        <v>1</v>
      </c>
      <c r="H44" s="40" t="s">
        <v>5</v>
      </c>
      <c r="I44" s="40">
        <v>1</v>
      </c>
      <c r="J44" s="41">
        <v>0.33545156975025503</v>
      </c>
      <c r="K44" s="73">
        <v>40</v>
      </c>
    </row>
    <row r="45" spans="1:21" x14ac:dyDescent="0.2">
      <c r="A45" s="51">
        <v>6.3</v>
      </c>
      <c r="B45" s="51">
        <v>290</v>
      </c>
      <c r="C45" s="51">
        <v>67</v>
      </c>
      <c r="D45" s="51"/>
      <c r="E45" s="51"/>
      <c r="F45" s="51"/>
      <c r="G45" s="51">
        <v>1</v>
      </c>
      <c r="H45" s="51" t="s">
        <v>5</v>
      </c>
      <c r="I45" s="51">
        <v>0.70000000000000018</v>
      </c>
      <c r="J45" s="74">
        <v>0.23481609882517859</v>
      </c>
      <c r="K45" s="75">
        <v>4</v>
      </c>
      <c r="P45" s="71"/>
      <c r="Q45" s="69"/>
    </row>
    <row r="46" spans="1:21" x14ac:dyDescent="0.2">
      <c r="A46" s="40">
        <v>1.25</v>
      </c>
      <c r="B46" s="40">
        <v>281</v>
      </c>
      <c r="C46" s="40">
        <v>65</v>
      </c>
      <c r="D46" s="40">
        <v>1.5</v>
      </c>
      <c r="E46" s="40">
        <v>0.7</v>
      </c>
      <c r="F46" s="40">
        <f>SUM(D46:E46)</f>
        <v>2.2000000000000002</v>
      </c>
      <c r="G46" s="40">
        <v>2</v>
      </c>
      <c r="H46" s="40" t="s">
        <v>5</v>
      </c>
      <c r="J46" s="41"/>
      <c r="K46" s="73">
        <v>0.5</v>
      </c>
      <c r="L46" s="3"/>
    </row>
    <row r="47" spans="1:21" x14ac:dyDescent="0.2">
      <c r="A47" s="40">
        <v>1.55</v>
      </c>
      <c r="B47" s="40">
        <v>279</v>
      </c>
      <c r="C47" s="40">
        <v>81</v>
      </c>
      <c r="D47" s="40">
        <v>2</v>
      </c>
      <c r="E47" s="40">
        <v>0.05</v>
      </c>
      <c r="F47" s="40">
        <f t="shared" ref="F47:F75" si="1">SUM(D47:E47)</f>
        <v>2.0499999999999998</v>
      </c>
      <c r="G47" s="40">
        <v>2</v>
      </c>
      <c r="H47" s="40" t="s">
        <v>5</v>
      </c>
      <c r="I47" s="40">
        <v>0.30000000000000004</v>
      </c>
      <c r="J47" s="41">
        <v>0.25741947171709345</v>
      </c>
      <c r="K47" s="73">
        <v>7.5</v>
      </c>
      <c r="L47" s="3"/>
    </row>
    <row r="48" spans="1:21" x14ac:dyDescent="0.2">
      <c r="A48" s="40">
        <v>2</v>
      </c>
      <c r="B48" s="40">
        <v>273</v>
      </c>
      <c r="C48" s="40">
        <v>75</v>
      </c>
      <c r="D48" s="40">
        <v>0.15</v>
      </c>
      <c r="E48" s="40">
        <v>0.15</v>
      </c>
      <c r="F48" s="40">
        <f t="shared" si="1"/>
        <v>0.3</v>
      </c>
      <c r="G48" s="40">
        <v>2</v>
      </c>
      <c r="H48" s="40" t="s">
        <v>5</v>
      </c>
      <c r="I48" s="40">
        <v>0.44999999999999996</v>
      </c>
      <c r="J48" s="41">
        <v>0.38612920757564007</v>
      </c>
      <c r="K48" s="73">
        <v>1</v>
      </c>
      <c r="L48" s="3"/>
    </row>
    <row r="49" spans="1:21" x14ac:dyDescent="0.2">
      <c r="A49" s="40">
        <v>2.2999999999999998</v>
      </c>
      <c r="B49" s="40">
        <v>282</v>
      </c>
      <c r="C49" s="40">
        <v>85</v>
      </c>
      <c r="D49" s="40">
        <v>2.5</v>
      </c>
      <c r="E49" s="40">
        <v>1.1000000000000001</v>
      </c>
      <c r="F49" s="40">
        <f t="shared" si="1"/>
        <v>3.6</v>
      </c>
      <c r="G49" s="40">
        <v>2</v>
      </c>
      <c r="H49" s="40" t="s">
        <v>5</v>
      </c>
      <c r="I49" s="40">
        <v>0.29999999999999982</v>
      </c>
      <c r="J49" s="41">
        <v>0.25741947171709323</v>
      </c>
      <c r="K49" s="73">
        <v>1.5</v>
      </c>
      <c r="L49" s="3"/>
    </row>
    <row r="50" spans="1:21" x14ac:dyDescent="0.2">
      <c r="A50" s="40">
        <v>2.67</v>
      </c>
      <c r="B50" s="40">
        <v>260</v>
      </c>
      <c r="C50" s="40">
        <v>70</v>
      </c>
      <c r="D50" s="40">
        <v>2</v>
      </c>
      <c r="E50" s="40">
        <v>1</v>
      </c>
      <c r="F50" s="40">
        <f t="shared" si="1"/>
        <v>3</v>
      </c>
      <c r="G50" s="40">
        <v>2</v>
      </c>
      <c r="H50" s="40" t="s">
        <v>5</v>
      </c>
      <c r="I50" s="40">
        <v>0.37000000000000011</v>
      </c>
      <c r="J50" s="41">
        <v>0.3174840151177486</v>
      </c>
      <c r="K50" s="73">
        <v>1</v>
      </c>
      <c r="L50" s="3"/>
    </row>
    <row r="51" spans="1:21" x14ac:dyDescent="0.2">
      <c r="A51" s="40">
        <v>2.8</v>
      </c>
      <c r="B51" s="40">
        <v>264</v>
      </c>
      <c r="C51" s="40">
        <v>64</v>
      </c>
      <c r="D51" s="40">
        <v>1.5</v>
      </c>
      <c r="E51" s="40">
        <v>1</v>
      </c>
      <c r="F51" s="40">
        <f t="shared" si="1"/>
        <v>2.5</v>
      </c>
      <c r="G51" s="40">
        <v>2</v>
      </c>
      <c r="H51" s="40" t="s">
        <v>5</v>
      </c>
      <c r="I51" s="40">
        <v>0.12999999999999989</v>
      </c>
      <c r="J51" s="41">
        <v>0.11154843774407371</v>
      </c>
      <c r="K51" s="73">
        <v>1</v>
      </c>
      <c r="L51" s="3"/>
      <c r="N51" s="11"/>
    </row>
    <row r="52" spans="1:21" x14ac:dyDescent="0.2">
      <c r="A52" s="40">
        <v>3.05</v>
      </c>
      <c r="B52" s="40">
        <v>290</v>
      </c>
      <c r="C52" s="40">
        <v>85</v>
      </c>
      <c r="D52" s="40">
        <v>1</v>
      </c>
      <c r="E52" s="40">
        <v>0.5</v>
      </c>
      <c r="F52" s="40">
        <f t="shared" si="1"/>
        <v>1.5</v>
      </c>
      <c r="G52" s="40">
        <v>2</v>
      </c>
      <c r="H52" s="40" t="s">
        <v>5</v>
      </c>
      <c r="I52" s="40">
        <v>0.25</v>
      </c>
      <c r="J52" s="41">
        <v>0.21451622643091114</v>
      </c>
      <c r="K52" s="73">
        <v>2</v>
      </c>
      <c r="L52" s="3"/>
    </row>
    <row r="53" spans="1:21" x14ac:dyDescent="0.2">
      <c r="A53" s="40">
        <v>3.1</v>
      </c>
      <c r="B53" s="40">
        <v>266</v>
      </c>
      <c r="C53" s="40">
        <v>61</v>
      </c>
      <c r="D53" s="40">
        <v>1</v>
      </c>
      <c r="E53" s="40">
        <v>0</v>
      </c>
      <c r="F53" s="40">
        <f t="shared" si="1"/>
        <v>1</v>
      </c>
      <c r="G53" s="40">
        <v>2</v>
      </c>
      <c r="H53" s="40" t="s">
        <v>5</v>
      </c>
      <c r="I53" s="40">
        <v>5.0000000000000266E-2</v>
      </c>
      <c r="J53" s="41">
        <v>4.2903245286182459E-2</v>
      </c>
      <c r="K53" s="73">
        <v>1</v>
      </c>
      <c r="L53" s="3"/>
    </row>
    <row r="54" spans="1:21" x14ac:dyDescent="0.2">
      <c r="A54" s="40">
        <v>6</v>
      </c>
      <c r="B54" s="40">
        <v>256</v>
      </c>
      <c r="C54" s="40">
        <v>81</v>
      </c>
      <c r="D54" s="40">
        <v>2.5</v>
      </c>
      <c r="E54" s="40">
        <v>1.5</v>
      </c>
      <c r="F54" s="40">
        <f t="shared" si="1"/>
        <v>4</v>
      </c>
      <c r="G54" s="40">
        <v>2</v>
      </c>
      <c r="H54" s="40" t="s">
        <v>5</v>
      </c>
      <c r="I54" s="40">
        <v>2.9</v>
      </c>
      <c r="J54" s="41">
        <v>2.4883882265985693</v>
      </c>
      <c r="K54" s="73">
        <v>1</v>
      </c>
      <c r="L54" s="3"/>
    </row>
    <row r="55" spans="1:21" x14ac:dyDescent="0.2">
      <c r="A55" s="40">
        <v>7.3</v>
      </c>
      <c r="B55" s="40">
        <v>280</v>
      </c>
      <c r="C55" s="40">
        <v>65</v>
      </c>
      <c r="D55" s="40">
        <v>2.5</v>
      </c>
      <c r="E55" s="40">
        <v>0.5</v>
      </c>
      <c r="F55" s="40">
        <f t="shared" si="1"/>
        <v>3</v>
      </c>
      <c r="G55" s="40">
        <v>2</v>
      </c>
      <c r="H55" s="40" t="s">
        <v>5</v>
      </c>
      <c r="I55" s="40">
        <v>1.2999999999999998</v>
      </c>
      <c r="J55" s="41">
        <v>1.1154843774407379</v>
      </c>
      <c r="K55" s="73">
        <v>0.5</v>
      </c>
      <c r="L55" s="3"/>
    </row>
    <row r="56" spans="1:21" x14ac:dyDescent="0.2">
      <c r="A56" s="40">
        <v>7.8</v>
      </c>
      <c r="B56" s="40">
        <v>277</v>
      </c>
      <c r="C56" s="40">
        <v>58</v>
      </c>
      <c r="D56" s="40">
        <v>5</v>
      </c>
      <c r="E56" s="40">
        <v>7</v>
      </c>
      <c r="F56" s="40">
        <f t="shared" si="1"/>
        <v>12</v>
      </c>
      <c r="G56" s="40">
        <v>2</v>
      </c>
      <c r="H56" s="40" t="s">
        <v>5</v>
      </c>
      <c r="I56" s="40">
        <v>0.5</v>
      </c>
      <c r="J56" s="41">
        <v>0.42903245286182229</v>
      </c>
      <c r="K56" s="73">
        <v>1</v>
      </c>
      <c r="L56" s="3"/>
    </row>
    <row r="57" spans="1:21" x14ac:dyDescent="0.2">
      <c r="A57" s="51">
        <v>9</v>
      </c>
      <c r="B57" s="51">
        <v>275</v>
      </c>
      <c r="C57" s="51">
        <v>62</v>
      </c>
      <c r="D57" s="51">
        <v>2</v>
      </c>
      <c r="E57" s="51">
        <v>1</v>
      </c>
      <c r="F57" s="51">
        <f t="shared" si="1"/>
        <v>3</v>
      </c>
      <c r="G57" s="51">
        <v>2</v>
      </c>
      <c r="H57" s="51" t="s">
        <v>5</v>
      </c>
      <c r="I57" s="51">
        <v>1.2000000000000002</v>
      </c>
      <c r="J57" s="74">
        <v>1.0296778868683738</v>
      </c>
      <c r="K57" s="75">
        <v>1</v>
      </c>
      <c r="L57" s="26"/>
      <c r="M57" s="21"/>
    </row>
    <row r="58" spans="1:21" x14ac:dyDescent="0.2">
      <c r="A58" s="40">
        <v>0.7</v>
      </c>
      <c r="B58" s="40">
        <v>296</v>
      </c>
      <c r="C58" s="40">
        <v>77</v>
      </c>
      <c r="D58" s="40">
        <v>4</v>
      </c>
      <c r="E58" s="40">
        <v>0.8</v>
      </c>
      <c r="F58" s="40">
        <f t="shared" si="1"/>
        <v>4.8</v>
      </c>
      <c r="G58" s="40">
        <v>3</v>
      </c>
      <c r="H58" s="40" t="s">
        <v>5</v>
      </c>
      <c r="K58" s="73">
        <v>5</v>
      </c>
      <c r="L58" s="27"/>
    </row>
    <row r="59" spans="1:21" x14ac:dyDescent="0.2">
      <c r="A59" s="40">
        <v>2.85</v>
      </c>
      <c r="B59" s="40">
        <v>286</v>
      </c>
      <c r="C59" s="40">
        <v>66</v>
      </c>
      <c r="D59" s="40">
        <v>0.6</v>
      </c>
      <c r="E59" s="40">
        <v>0.6</v>
      </c>
      <c r="F59" s="40">
        <f t="shared" si="1"/>
        <v>1.2</v>
      </c>
      <c r="G59" s="40">
        <v>3</v>
      </c>
      <c r="H59" s="40" t="s">
        <v>5</v>
      </c>
      <c r="I59" s="40">
        <v>2.1500000000000004</v>
      </c>
      <c r="J59" s="41">
        <v>1.8525026949492807</v>
      </c>
      <c r="K59" s="73">
        <v>1</v>
      </c>
      <c r="L59" s="11"/>
      <c r="R59" s="16"/>
      <c r="S59" s="42"/>
      <c r="T59" s="42"/>
    </row>
    <row r="60" spans="1:21" x14ac:dyDescent="0.2">
      <c r="A60" s="40">
        <v>4.2</v>
      </c>
      <c r="B60" s="40">
        <v>334</v>
      </c>
      <c r="C60" s="40">
        <v>62</v>
      </c>
      <c r="D60" s="40">
        <v>0.6</v>
      </c>
      <c r="E60" s="40">
        <v>1</v>
      </c>
      <c r="F60" s="40">
        <f t="shared" si="1"/>
        <v>1.6</v>
      </c>
      <c r="G60" s="40">
        <v>3</v>
      </c>
      <c r="I60" s="40">
        <v>1.35</v>
      </c>
      <c r="J60" s="41">
        <v>1.1631993665960598</v>
      </c>
      <c r="K60" s="73">
        <v>1</v>
      </c>
      <c r="R60" s="42"/>
      <c r="S60" s="70"/>
      <c r="T60" s="45"/>
      <c r="U60" s="63"/>
    </row>
    <row r="61" spans="1:21" x14ac:dyDescent="0.2">
      <c r="A61" s="40">
        <v>5.2</v>
      </c>
      <c r="B61" s="40">
        <v>282</v>
      </c>
      <c r="C61" s="40">
        <v>45</v>
      </c>
      <c r="D61" s="40">
        <v>0.2</v>
      </c>
      <c r="E61" s="40">
        <v>0.7</v>
      </c>
      <c r="F61" s="40">
        <f t="shared" si="1"/>
        <v>0.89999999999999991</v>
      </c>
      <c r="G61" s="40">
        <v>3</v>
      </c>
      <c r="H61" s="40" t="s">
        <v>5</v>
      </c>
      <c r="I61" s="40">
        <v>1</v>
      </c>
      <c r="J61" s="41">
        <v>0.86162916044152571</v>
      </c>
      <c r="K61" s="73"/>
      <c r="T61" s="45"/>
      <c r="U61" s="63"/>
    </row>
    <row r="62" spans="1:21" x14ac:dyDescent="0.2">
      <c r="A62" s="40">
        <v>5.85</v>
      </c>
      <c r="B62" s="40">
        <v>301</v>
      </c>
      <c r="C62" s="40">
        <v>89</v>
      </c>
      <c r="D62" s="40">
        <v>0.1</v>
      </c>
      <c r="E62" s="40">
        <v>1</v>
      </c>
      <c r="F62" s="40">
        <f t="shared" si="1"/>
        <v>1.1000000000000001</v>
      </c>
      <c r="G62" s="40">
        <v>3</v>
      </c>
      <c r="H62" s="40" t="s">
        <v>5</v>
      </c>
      <c r="I62" s="40">
        <v>0.64999999999999947</v>
      </c>
      <c r="J62" s="41">
        <v>0.56005895428699126</v>
      </c>
      <c r="K62" s="73">
        <v>0.5</v>
      </c>
      <c r="S62" s="63"/>
    </row>
    <row r="63" spans="1:21" x14ac:dyDescent="0.2">
      <c r="A63" s="40">
        <v>6.7</v>
      </c>
      <c r="B63" s="40">
        <v>300</v>
      </c>
      <c r="C63" s="40">
        <v>55</v>
      </c>
      <c r="D63" s="40">
        <v>0</v>
      </c>
      <c r="E63" s="40">
        <v>1</v>
      </c>
      <c r="F63" s="40">
        <f t="shared" si="1"/>
        <v>1</v>
      </c>
      <c r="G63" s="40">
        <v>3</v>
      </c>
      <c r="H63" s="40" t="s">
        <v>5</v>
      </c>
      <c r="I63" s="40">
        <v>0.85000000000000053</v>
      </c>
      <c r="J63" s="41">
        <v>0.73238478637529736</v>
      </c>
      <c r="K63" s="73">
        <v>1</v>
      </c>
    </row>
    <row r="64" spans="1:21" x14ac:dyDescent="0.2">
      <c r="A64" s="40">
        <v>7.2</v>
      </c>
      <c r="B64" s="40">
        <v>320</v>
      </c>
      <c r="C64" s="40">
        <v>58</v>
      </c>
      <c r="D64" s="40">
        <v>2</v>
      </c>
      <c r="E64" s="40">
        <v>1</v>
      </c>
      <c r="F64" s="40">
        <f t="shared" si="1"/>
        <v>3</v>
      </c>
      <c r="G64" s="40">
        <v>3</v>
      </c>
      <c r="H64" s="40" t="s">
        <v>5</v>
      </c>
      <c r="I64" s="40">
        <v>0.5</v>
      </c>
      <c r="J64" s="41">
        <v>0.43081458022076285</v>
      </c>
      <c r="K64" s="73">
        <v>1.5</v>
      </c>
    </row>
    <row r="65" spans="1:14" x14ac:dyDescent="0.2">
      <c r="A65" s="51">
        <v>8.85</v>
      </c>
      <c r="B65" s="51">
        <v>298</v>
      </c>
      <c r="C65" s="51">
        <v>70</v>
      </c>
      <c r="D65" s="51">
        <v>1</v>
      </c>
      <c r="E65" s="51">
        <v>0.5</v>
      </c>
      <c r="F65" s="51">
        <f t="shared" si="1"/>
        <v>1.5</v>
      </c>
      <c r="G65" s="51">
        <v>3</v>
      </c>
      <c r="H65" s="51" t="s">
        <v>5</v>
      </c>
      <c r="I65" s="51">
        <v>1.6499999999999995</v>
      </c>
      <c r="J65" s="74">
        <v>1.421688114728517</v>
      </c>
      <c r="K65" s="75">
        <v>1</v>
      </c>
    </row>
    <row r="66" spans="1:14" x14ac:dyDescent="0.2">
      <c r="A66" s="40">
        <v>1.5</v>
      </c>
      <c r="B66" s="40">
        <v>300</v>
      </c>
      <c r="C66" s="40">
        <v>81</v>
      </c>
      <c r="D66" s="40">
        <v>0.4</v>
      </c>
      <c r="E66" s="40">
        <v>0</v>
      </c>
      <c r="F66" s="40">
        <f t="shared" si="1"/>
        <v>0.4</v>
      </c>
      <c r="G66" s="40">
        <v>5</v>
      </c>
      <c r="H66" s="40" t="s">
        <v>5</v>
      </c>
      <c r="J66" s="41"/>
      <c r="K66" s="73">
        <v>1</v>
      </c>
      <c r="L66" s="3"/>
    </row>
    <row r="67" spans="1:14" x14ac:dyDescent="0.2">
      <c r="A67" s="40">
        <v>1.95</v>
      </c>
      <c r="B67" s="40">
        <v>269</v>
      </c>
      <c r="C67" s="40">
        <v>66</v>
      </c>
      <c r="D67" s="40">
        <v>5</v>
      </c>
      <c r="E67" s="40">
        <v>0</v>
      </c>
      <c r="F67" s="40">
        <f t="shared" si="1"/>
        <v>5</v>
      </c>
      <c r="G67" s="40">
        <v>5</v>
      </c>
      <c r="H67" s="40" t="s">
        <v>5</v>
      </c>
      <c r="I67" s="40">
        <v>0.44999999999999996</v>
      </c>
      <c r="J67" s="41">
        <v>0.13681487741647061</v>
      </c>
      <c r="K67" s="73">
        <v>0.5</v>
      </c>
      <c r="L67" s="3"/>
    </row>
    <row r="68" spans="1:14" x14ac:dyDescent="0.2">
      <c r="A68" s="40">
        <v>2.8</v>
      </c>
      <c r="B68" s="40">
        <v>301</v>
      </c>
      <c r="C68" s="40">
        <v>45</v>
      </c>
      <c r="D68" s="40">
        <v>0.1</v>
      </c>
      <c r="E68" s="40">
        <v>0.1</v>
      </c>
      <c r="F68" s="40">
        <f t="shared" si="1"/>
        <v>0.2</v>
      </c>
      <c r="G68" s="40">
        <v>5</v>
      </c>
      <c r="H68" s="40" t="s">
        <v>5</v>
      </c>
      <c r="I68" s="40">
        <v>0.84999999999999987</v>
      </c>
      <c r="J68" s="41">
        <v>0.2584281017866667</v>
      </c>
      <c r="K68" s="73">
        <v>1</v>
      </c>
      <c r="L68" s="3"/>
    </row>
    <row r="69" spans="1:14" x14ac:dyDescent="0.2">
      <c r="A69" s="40">
        <v>4.05</v>
      </c>
      <c r="B69" s="40">
        <v>305</v>
      </c>
      <c r="C69" s="40">
        <v>83</v>
      </c>
      <c r="D69" s="40">
        <v>0.5</v>
      </c>
      <c r="E69" s="40">
        <v>2.5</v>
      </c>
      <c r="F69" s="40">
        <f t="shared" si="1"/>
        <v>3</v>
      </c>
      <c r="G69" s="40">
        <v>5</v>
      </c>
      <c r="H69" s="40" t="s">
        <v>5</v>
      </c>
      <c r="I69" s="40">
        <v>1.25</v>
      </c>
      <c r="J69" s="41">
        <v>0.38004132615686287</v>
      </c>
      <c r="K69" s="73">
        <v>1</v>
      </c>
      <c r="L69" s="3"/>
    </row>
    <row r="70" spans="1:14" x14ac:dyDescent="0.2">
      <c r="A70" s="40">
        <v>4.5999999999999996</v>
      </c>
      <c r="B70" s="40">
        <v>261</v>
      </c>
      <c r="C70" s="40">
        <v>76</v>
      </c>
      <c r="D70" s="40">
        <v>0.4</v>
      </c>
      <c r="E70" s="40">
        <v>0.8</v>
      </c>
      <c r="F70" s="40">
        <f t="shared" si="1"/>
        <v>1.2000000000000002</v>
      </c>
      <c r="G70" s="40">
        <v>5</v>
      </c>
      <c r="H70" s="40" t="s">
        <v>5</v>
      </c>
      <c r="I70" s="40">
        <v>0.54999999999999982</v>
      </c>
      <c r="J70" s="41">
        <v>0.1672181835090196</v>
      </c>
      <c r="K70" s="73">
        <v>1</v>
      </c>
      <c r="L70" s="3"/>
    </row>
    <row r="71" spans="1:14" x14ac:dyDescent="0.2">
      <c r="A71" s="40">
        <v>5.5</v>
      </c>
      <c r="B71" s="40">
        <v>264</v>
      </c>
      <c r="C71" s="40">
        <v>89</v>
      </c>
      <c r="D71" s="40">
        <v>0.2</v>
      </c>
      <c r="E71" s="40">
        <v>0.2</v>
      </c>
      <c r="F71" s="40">
        <f t="shared" si="1"/>
        <v>0.4</v>
      </c>
      <c r="G71" s="40">
        <v>5</v>
      </c>
      <c r="H71" s="40" t="s">
        <v>5</v>
      </c>
      <c r="I71" s="40">
        <v>0.90000000000000036</v>
      </c>
      <c r="J71" s="41">
        <v>0.27362975483294133</v>
      </c>
      <c r="K71" s="73">
        <v>2</v>
      </c>
      <c r="L71" s="3"/>
      <c r="N71" s="11"/>
    </row>
    <row r="72" spans="1:14" x14ac:dyDescent="0.2">
      <c r="A72" s="40">
        <v>8.75</v>
      </c>
      <c r="B72" s="40">
        <v>298</v>
      </c>
      <c r="C72" s="40">
        <v>61</v>
      </c>
      <c r="D72" s="40">
        <v>2</v>
      </c>
      <c r="E72" s="40">
        <v>3.5</v>
      </c>
      <c r="F72" s="40">
        <f t="shared" si="1"/>
        <v>5.5</v>
      </c>
      <c r="G72" s="40">
        <v>5</v>
      </c>
      <c r="H72" s="40" t="s">
        <v>5</v>
      </c>
      <c r="I72" s="40">
        <v>3.25</v>
      </c>
      <c r="J72" s="41">
        <v>0.98810744800784334</v>
      </c>
      <c r="K72" s="73">
        <v>3</v>
      </c>
      <c r="L72" s="3"/>
    </row>
    <row r="73" spans="1:14" x14ac:dyDescent="0.2">
      <c r="A73" s="40">
        <v>8.9</v>
      </c>
      <c r="B73" s="40">
        <v>316</v>
      </c>
      <c r="C73" s="40">
        <v>77</v>
      </c>
      <c r="D73" s="40">
        <v>0.4</v>
      </c>
      <c r="E73" s="40">
        <v>0.4</v>
      </c>
      <c r="F73" s="40">
        <f t="shared" si="1"/>
        <v>0.8</v>
      </c>
      <c r="G73" s="40">
        <v>5</v>
      </c>
      <c r="H73" s="40" t="s">
        <v>5</v>
      </c>
      <c r="I73" s="40">
        <v>0.15000000000000036</v>
      </c>
      <c r="J73" s="41">
        <v>4.5604959138823647E-2</v>
      </c>
      <c r="K73" s="73">
        <v>1</v>
      </c>
      <c r="L73" s="3"/>
    </row>
    <row r="74" spans="1:14" x14ac:dyDescent="0.2">
      <c r="A74" s="40">
        <v>10.1</v>
      </c>
      <c r="B74" s="40">
        <v>278</v>
      </c>
      <c r="C74" s="40">
        <v>67</v>
      </c>
      <c r="D74" s="40">
        <v>3</v>
      </c>
      <c r="E74" s="40">
        <v>0.2</v>
      </c>
      <c r="F74" s="40">
        <f t="shared" si="1"/>
        <v>3.2</v>
      </c>
      <c r="G74" s="40">
        <v>5</v>
      </c>
      <c r="H74" s="40" t="s">
        <v>5</v>
      </c>
      <c r="I74" s="40">
        <v>1.1999999999999993</v>
      </c>
      <c r="J74" s="41">
        <v>0.36483967311058813</v>
      </c>
      <c r="K74" s="73">
        <v>2</v>
      </c>
      <c r="L74" s="3"/>
    </row>
    <row r="75" spans="1:14" ht="13.5" thickBot="1" x14ac:dyDescent="0.25">
      <c r="A75" s="76">
        <v>10.4</v>
      </c>
      <c r="B75" s="76">
        <v>308</v>
      </c>
      <c r="C75" s="76">
        <v>62</v>
      </c>
      <c r="D75" s="76">
        <v>1.5</v>
      </c>
      <c r="E75" s="76">
        <v>0.8</v>
      </c>
      <c r="F75" s="76">
        <f t="shared" si="1"/>
        <v>2.2999999999999998</v>
      </c>
      <c r="G75" s="76">
        <v>5</v>
      </c>
      <c r="H75" s="76" t="s">
        <v>5</v>
      </c>
      <c r="I75" s="76">
        <v>0.30000000000000071</v>
      </c>
      <c r="J75" s="77">
        <v>9.1209918277647295E-2</v>
      </c>
      <c r="K75" s="78">
        <v>1</v>
      </c>
      <c r="L75" s="3"/>
    </row>
    <row r="76" spans="1:14" x14ac:dyDescent="0.2">
      <c r="A76" s="42">
        <v>7.1</v>
      </c>
      <c r="B76" s="42">
        <v>106</v>
      </c>
      <c r="C76" s="42">
        <v>72</v>
      </c>
      <c r="D76" s="42"/>
      <c r="E76" s="42"/>
      <c r="F76" s="42">
        <v>10</v>
      </c>
      <c r="G76" s="42">
        <v>1</v>
      </c>
      <c r="H76" s="40" t="s">
        <v>6</v>
      </c>
      <c r="I76" s="42"/>
      <c r="J76" s="58"/>
      <c r="K76" s="73"/>
      <c r="L76" s="12"/>
    </row>
    <row r="77" spans="1:14" x14ac:dyDescent="0.2">
      <c r="A77" s="42">
        <v>7.65</v>
      </c>
      <c r="B77" s="42">
        <v>144</v>
      </c>
      <c r="C77" s="42">
        <v>76</v>
      </c>
      <c r="D77" s="42"/>
      <c r="E77" s="42"/>
      <c r="F77" s="42">
        <v>0.5</v>
      </c>
      <c r="G77" s="42">
        <v>1</v>
      </c>
      <c r="H77" s="40" t="s">
        <v>6</v>
      </c>
      <c r="I77" s="42">
        <v>0.55000000000000071</v>
      </c>
      <c r="J77" s="58">
        <v>0.20514328041669513</v>
      </c>
      <c r="K77" s="73">
        <v>10</v>
      </c>
      <c r="L77" s="12"/>
    </row>
    <row r="78" spans="1:14" x14ac:dyDescent="0.2">
      <c r="A78" s="42">
        <v>7.8</v>
      </c>
      <c r="B78" s="42">
        <v>130</v>
      </c>
      <c r="C78" s="42">
        <v>72</v>
      </c>
      <c r="D78" s="42"/>
      <c r="E78" s="42"/>
      <c r="F78" s="42">
        <v>1</v>
      </c>
      <c r="G78" s="42">
        <v>1</v>
      </c>
      <c r="H78" s="40" t="s">
        <v>6</v>
      </c>
      <c r="I78" s="42">
        <v>0.14999999999999947</v>
      </c>
      <c r="J78" s="58">
        <v>5.594816738637113E-2</v>
      </c>
      <c r="K78" s="73">
        <v>20</v>
      </c>
    </row>
    <row r="79" spans="1:14" x14ac:dyDescent="0.2">
      <c r="A79" s="51">
        <v>7.9</v>
      </c>
      <c r="B79" s="51">
        <v>144</v>
      </c>
      <c r="C79" s="51">
        <v>75</v>
      </c>
      <c r="D79" s="51"/>
      <c r="E79" s="51"/>
      <c r="F79" s="51">
        <v>0.5</v>
      </c>
      <c r="G79" s="51">
        <v>1</v>
      </c>
      <c r="H79" s="51" t="s">
        <v>6</v>
      </c>
      <c r="I79" s="51">
        <v>0.10000000000000053</v>
      </c>
      <c r="J79" s="74">
        <v>3.7298778257581086E-2</v>
      </c>
      <c r="K79" s="75">
        <v>5</v>
      </c>
    </row>
    <row r="80" spans="1:14" x14ac:dyDescent="0.2">
      <c r="A80" s="40">
        <v>1.1000000000000001</v>
      </c>
      <c r="B80" s="40">
        <v>112</v>
      </c>
      <c r="C80" s="40">
        <v>89</v>
      </c>
      <c r="D80" s="42">
        <v>0.4</v>
      </c>
      <c r="E80" s="42">
        <v>1.7</v>
      </c>
      <c r="F80" s="40">
        <f>SUM(D80:E80)</f>
        <v>2.1</v>
      </c>
      <c r="G80" s="42">
        <v>2</v>
      </c>
      <c r="H80" s="40" t="s">
        <v>6</v>
      </c>
      <c r="I80" s="42"/>
      <c r="J80" s="58"/>
      <c r="K80" s="73">
        <v>0</v>
      </c>
    </row>
    <row r="81" spans="1:24" x14ac:dyDescent="0.2">
      <c r="A81" s="40">
        <v>3</v>
      </c>
      <c r="B81" s="40">
        <v>142</v>
      </c>
      <c r="C81" s="40">
        <v>47</v>
      </c>
      <c r="D81" s="40">
        <v>1.1000000000000001</v>
      </c>
      <c r="E81" s="40">
        <v>0.5</v>
      </c>
      <c r="F81" s="40">
        <f>SUM(D81:E81)</f>
        <v>1.6</v>
      </c>
      <c r="G81" s="40">
        <v>2</v>
      </c>
      <c r="H81" s="40" t="s">
        <v>6</v>
      </c>
      <c r="I81" s="40">
        <v>1.9</v>
      </c>
      <c r="J81" s="41">
        <v>0.82096292272376636</v>
      </c>
      <c r="K81" s="73">
        <v>0</v>
      </c>
    </row>
    <row r="82" spans="1:24" x14ac:dyDescent="0.2">
      <c r="A82" s="40">
        <v>3.36</v>
      </c>
      <c r="B82" s="40">
        <v>129</v>
      </c>
      <c r="C82" s="40">
        <v>45</v>
      </c>
      <c r="D82" s="40">
        <v>0.7</v>
      </c>
      <c r="E82" s="40">
        <v>0.3</v>
      </c>
      <c r="F82" s="40">
        <f t="shared" ref="F82:F87" si="2">SUM(D82:E82)</f>
        <v>1</v>
      </c>
      <c r="G82" s="40">
        <v>2</v>
      </c>
      <c r="H82" s="40" t="s">
        <v>6</v>
      </c>
      <c r="I82" s="40">
        <v>0.35999999999999988</v>
      </c>
      <c r="J82" s="41">
        <v>0.15555086956871358</v>
      </c>
      <c r="K82" s="73">
        <v>0</v>
      </c>
    </row>
    <row r="83" spans="1:24" x14ac:dyDescent="0.2">
      <c r="A83" s="42">
        <v>3.6</v>
      </c>
      <c r="B83" s="42">
        <v>119</v>
      </c>
      <c r="C83" s="42">
        <v>73</v>
      </c>
      <c r="D83" s="42">
        <v>1</v>
      </c>
      <c r="E83" s="42">
        <v>0.5</v>
      </c>
      <c r="F83" s="42">
        <f t="shared" si="2"/>
        <v>1.5</v>
      </c>
      <c r="G83" s="42">
        <v>2</v>
      </c>
      <c r="H83" s="42" t="s">
        <v>6</v>
      </c>
      <c r="I83" s="42">
        <v>0.24000000000000021</v>
      </c>
      <c r="J83" s="58">
        <v>0.10370057971247586</v>
      </c>
      <c r="K83" s="73">
        <v>0</v>
      </c>
    </row>
    <row r="84" spans="1:24" x14ac:dyDescent="0.2">
      <c r="A84" s="42">
        <v>1.9</v>
      </c>
      <c r="B84" s="42">
        <v>106</v>
      </c>
      <c r="C84" s="42">
        <v>85</v>
      </c>
      <c r="D84" s="42">
        <v>2.5</v>
      </c>
      <c r="E84" s="42">
        <v>0</v>
      </c>
      <c r="F84" s="42">
        <f t="shared" si="2"/>
        <v>2.5</v>
      </c>
      <c r="G84" s="42">
        <v>3</v>
      </c>
      <c r="H84" s="42" t="s">
        <v>6</v>
      </c>
      <c r="I84" s="42"/>
      <c r="J84" s="58"/>
      <c r="K84" s="73">
        <v>0</v>
      </c>
    </row>
    <row r="85" spans="1:24" x14ac:dyDescent="0.2">
      <c r="A85" s="40">
        <v>6.1</v>
      </c>
      <c r="B85" s="40">
        <v>132</v>
      </c>
      <c r="C85" s="40">
        <v>56</v>
      </c>
      <c r="D85" s="40">
        <v>2.5</v>
      </c>
      <c r="E85" s="40">
        <v>5</v>
      </c>
      <c r="F85" s="40">
        <f t="shared" si="2"/>
        <v>7.5</v>
      </c>
      <c r="G85" s="40">
        <v>3</v>
      </c>
      <c r="H85" s="40" t="s">
        <v>6</v>
      </c>
      <c r="I85" s="40">
        <v>4.1999999999999993</v>
      </c>
      <c r="J85" s="41">
        <v>1.991170477997888</v>
      </c>
      <c r="K85" s="73">
        <v>30</v>
      </c>
    </row>
    <row r="86" spans="1:24" x14ac:dyDescent="0.2">
      <c r="A86" s="40">
        <v>8.07</v>
      </c>
      <c r="B86" s="40">
        <v>127</v>
      </c>
      <c r="C86" s="40">
        <v>84</v>
      </c>
      <c r="D86" s="40">
        <v>4</v>
      </c>
      <c r="E86" s="40">
        <v>1.2</v>
      </c>
      <c r="F86" s="40">
        <f t="shared" si="2"/>
        <v>5.2</v>
      </c>
      <c r="G86" s="40">
        <v>3</v>
      </c>
      <c r="H86" s="40" t="s">
        <v>6</v>
      </c>
      <c r="I86" s="40">
        <v>1.9700000000000006</v>
      </c>
      <c r="J86" s="41">
        <v>0.93395377182281936</v>
      </c>
      <c r="K86" s="73">
        <v>1</v>
      </c>
    </row>
    <row r="87" spans="1:24" x14ac:dyDescent="0.2">
      <c r="A87" s="51">
        <v>9.1999999999999993</v>
      </c>
      <c r="B87" s="51">
        <v>142</v>
      </c>
      <c r="C87" s="51">
        <v>50</v>
      </c>
      <c r="D87" s="51">
        <v>1.2</v>
      </c>
      <c r="E87" s="51">
        <v>1</v>
      </c>
      <c r="F87" s="51">
        <f t="shared" si="2"/>
        <v>2.2000000000000002</v>
      </c>
      <c r="G87" s="51">
        <v>3</v>
      </c>
      <c r="H87" s="51" t="s">
        <v>6</v>
      </c>
      <c r="I87" s="51">
        <v>1.129999999999999</v>
      </c>
      <c r="J87" s="74">
        <v>0.5357196762232409</v>
      </c>
      <c r="K87" s="75"/>
    </row>
    <row r="88" spans="1:24" x14ac:dyDescent="0.2">
      <c r="A88" s="40">
        <v>3.6</v>
      </c>
      <c r="B88" s="40">
        <v>122</v>
      </c>
      <c r="C88" s="40">
        <v>58</v>
      </c>
      <c r="F88" s="40">
        <v>2</v>
      </c>
      <c r="G88" s="40">
        <v>4</v>
      </c>
      <c r="H88" s="40" t="s">
        <v>6</v>
      </c>
      <c r="J88" s="41"/>
      <c r="K88" s="73">
        <v>3</v>
      </c>
    </row>
    <row r="89" spans="1:24" x14ac:dyDescent="0.2">
      <c r="A89" s="40">
        <v>3.7</v>
      </c>
      <c r="B89" s="40">
        <v>120</v>
      </c>
      <c r="C89" s="40">
        <v>60</v>
      </c>
      <c r="F89" s="40">
        <v>2</v>
      </c>
      <c r="G89" s="40">
        <v>4</v>
      </c>
      <c r="H89" s="40" t="s">
        <v>6</v>
      </c>
      <c r="I89" s="40">
        <v>0.10000000000000009</v>
      </c>
      <c r="J89" s="41">
        <v>8.3195412213048325E-2</v>
      </c>
      <c r="K89" s="73">
        <v>4</v>
      </c>
    </row>
    <row r="90" spans="1:24" x14ac:dyDescent="0.2">
      <c r="A90" s="42">
        <v>3.8</v>
      </c>
      <c r="B90" s="42">
        <v>111</v>
      </c>
      <c r="C90" s="42">
        <v>65</v>
      </c>
      <c r="D90" s="42"/>
      <c r="E90" s="42"/>
      <c r="F90" s="42">
        <v>3</v>
      </c>
      <c r="G90" s="42">
        <v>4</v>
      </c>
      <c r="H90" s="42" t="s">
        <v>6</v>
      </c>
      <c r="I90" s="42">
        <v>9.9999999999999645E-2</v>
      </c>
      <c r="J90" s="58">
        <v>8.3195412213047965E-2</v>
      </c>
      <c r="K90" s="73">
        <v>7.5</v>
      </c>
    </row>
    <row r="91" spans="1:24" x14ac:dyDescent="0.2">
      <c r="A91" s="49">
        <v>0.38</v>
      </c>
      <c r="B91" s="49">
        <v>127</v>
      </c>
      <c r="C91" s="49">
        <v>67</v>
      </c>
      <c r="D91" s="49">
        <v>0.4</v>
      </c>
      <c r="E91" s="49">
        <v>1</v>
      </c>
      <c r="F91" s="49">
        <f>SUM(D91:E91)</f>
        <v>1.4</v>
      </c>
      <c r="G91" s="49">
        <v>5</v>
      </c>
      <c r="H91" s="49" t="s">
        <v>6</v>
      </c>
      <c r="I91" s="49"/>
      <c r="J91" s="79"/>
      <c r="K91" s="80">
        <v>2.5</v>
      </c>
    </row>
    <row r="92" spans="1:24" x14ac:dyDescent="0.2">
      <c r="A92" s="42">
        <v>3.4</v>
      </c>
      <c r="B92" s="42">
        <v>136</v>
      </c>
      <c r="C92" s="42">
        <v>85</v>
      </c>
      <c r="D92" s="42">
        <v>0.5</v>
      </c>
      <c r="E92" s="42">
        <v>0.5</v>
      </c>
      <c r="F92" s="42">
        <f t="shared" ref="F92:F94" si="3">SUM(D92:E92)</f>
        <v>1</v>
      </c>
      <c r="G92" s="42">
        <v>5</v>
      </c>
      <c r="H92" s="42" t="s">
        <v>6</v>
      </c>
      <c r="I92" s="42">
        <v>3.02</v>
      </c>
      <c r="J92" s="58">
        <v>0.92319982098857911</v>
      </c>
      <c r="K92" s="73">
        <v>1.5</v>
      </c>
    </row>
    <row r="93" spans="1:24" x14ac:dyDescent="0.2">
      <c r="A93" s="42">
        <v>10.15</v>
      </c>
      <c r="B93" s="42">
        <v>106</v>
      </c>
      <c r="C93" s="42">
        <v>78</v>
      </c>
      <c r="D93" s="42">
        <v>5</v>
      </c>
      <c r="E93" s="42">
        <v>5</v>
      </c>
      <c r="F93" s="42">
        <f t="shared" si="3"/>
        <v>10</v>
      </c>
      <c r="G93" s="42">
        <v>5</v>
      </c>
      <c r="H93" s="42" t="s">
        <v>6</v>
      </c>
      <c r="I93" s="42">
        <v>6.75</v>
      </c>
      <c r="J93" s="58">
        <v>2.0634433085009634</v>
      </c>
      <c r="K93" s="73">
        <v>2.5</v>
      </c>
    </row>
    <row r="94" spans="1:24" ht="13.5" thickBot="1" x14ac:dyDescent="0.25">
      <c r="A94" s="76">
        <v>11.15</v>
      </c>
      <c r="B94" s="76">
        <v>131</v>
      </c>
      <c r="C94" s="76">
        <v>70</v>
      </c>
      <c r="D94" s="76">
        <v>1</v>
      </c>
      <c r="E94" s="76">
        <v>1.5</v>
      </c>
      <c r="F94" s="76">
        <f t="shared" si="3"/>
        <v>2.5</v>
      </c>
      <c r="G94" s="76">
        <v>5</v>
      </c>
      <c r="H94" s="76" t="s">
        <v>6</v>
      </c>
      <c r="I94" s="76">
        <v>1</v>
      </c>
      <c r="J94" s="77">
        <v>0.30569530496310565</v>
      </c>
      <c r="K94" s="78">
        <v>2.5</v>
      </c>
      <c r="R94" s="16"/>
      <c r="S94" s="42"/>
      <c r="T94" s="42"/>
    </row>
    <row r="95" spans="1:24" x14ac:dyDescent="0.2">
      <c r="A95" s="51">
        <v>4</v>
      </c>
      <c r="B95" s="51">
        <v>130</v>
      </c>
      <c r="C95" s="51">
        <v>63</v>
      </c>
      <c r="D95" s="51">
        <v>25</v>
      </c>
      <c r="E95" s="51">
        <v>25</v>
      </c>
      <c r="F95" s="51">
        <v>50</v>
      </c>
      <c r="G95" s="51">
        <v>2</v>
      </c>
      <c r="H95" s="51" t="s">
        <v>60</v>
      </c>
      <c r="I95" s="51">
        <v>0.39999999999999991</v>
      </c>
      <c r="J95" s="74">
        <v>0.17283429952079291</v>
      </c>
      <c r="K95" s="75">
        <v>270</v>
      </c>
      <c r="R95" s="16"/>
      <c r="S95" s="42"/>
      <c r="T95" s="42"/>
    </row>
    <row r="96" spans="1:24" s="10" customFormat="1" x14ac:dyDescent="0.2">
      <c r="A96" s="58"/>
      <c r="B96" s="58"/>
      <c r="C96" s="58"/>
      <c r="D96" s="58"/>
      <c r="E96" s="58"/>
      <c r="F96" s="79">
        <f>AVERAGE(F3:F94)</f>
        <v>3.0564705882352934</v>
      </c>
      <c r="G96" s="79"/>
      <c r="H96" s="79"/>
      <c r="I96" s="79">
        <f>AVERAGE(I3:I94)</f>
        <v>1.0205263157894733</v>
      </c>
      <c r="J96" s="79">
        <f>AVERAGE(J3:J94)</f>
        <v>0.56312259729618397</v>
      </c>
      <c r="K96" s="79">
        <f>AVERAGE(K3:K94)</f>
        <v>3.8373493975903616</v>
      </c>
      <c r="L96" s="72" t="s">
        <v>46</v>
      </c>
      <c r="P96" s="69"/>
      <c r="Q96" s="69"/>
      <c r="R96" s="69"/>
      <c r="S96" s="69"/>
      <c r="T96" s="69"/>
      <c r="U96" s="69"/>
      <c r="V96" s="69"/>
      <c r="W96" s="69"/>
      <c r="X96" s="69"/>
    </row>
    <row r="97" spans="1:12" x14ac:dyDescent="0.2">
      <c r="A97" s="42"/>
      <c r="B97" s="42"/>
      <c r="C97" s="42"/>
      <c r="D97" s="42"/>
      <c r="E97" s="42"/>
      <c r="F97" s="74">
        <f>MEDIAN(F3:F94)</f>
        <v>1.9</v>
      </c>
      <c r="G97" s="74"/>
      <c r="H97" s="74"/>
      <c r="I97" s="74">
        <f>MEDIAN(I3:I94)</f>
        <v>0.72500000000000009</v>
      </c>
      <c r="J97" s="74">
        <f>MEDIAN(J3:J94)</f>
        <v>0.36970728619809723</v>
      </c>
      <c r="K97" s="74">
        <f>MEDIAN(K3:K94)</f>
        <v>1.5</v>
      </c>
      <c r="L97" s="63" t="s">
        <v>11</v>
      </c>
    </row>
    <row r="98" spans="1:12" x14ac:dyDescent="0.2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63"/>
    </row>
    <row r="99" spans="1:12" x14ac:dyDescent="0.2">
      <c r="L99" s="32"/>
    </row>
    <row r="100" spans="1:12" x14ac:dyDescent="0.2">
      <c r="L100" s="32"/>
    </row>
    <row r="101" spans="1:12" x14ac:dyDescent="0.2">
      <c r="L101" s="63"/>
    </row>
    <row r="102" spans="1:12" x14ac:dyDescent="0.2">
      <c r="L102" s="32"/>
    </row>
    <row r="103" spans="1:12" x14ac:dyDescent="0.2">
      <c r="L103" s="32"/>
    </row>
    <row r="104" spans="1:12" x14ac:dyDescent="0.2">
      <c r="L104" s="32"/>
    </row>
    <row r="105" spans="1:12" x14ac:dyDescent="0.2">
      <c r="L105" s="32"/>
    </row>
    <row r="159" spans="4:4" x14ac:dyDescent="0.2">
      <c r="D159" s="41"/>
    </row>
    <row r="160" spans="4:4" x14ac:dyDescent="0.2">
      <c r="D160" s="41"/>
    </row>
    <row r="161" spans="4:4" x14ac:dyDescent="0.2">
      <c r="D161" s="41"/>
    </row>
    <row r="164" spans="4:4" x14ac:dyDescent="0.2">
      <c r="D164" s="41"/>
    </row>
  </sheetData>
  <mergeCells count="1">
    <mergeCell ref="I1:J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110"/>
  <sheetViews>
    <sheetView workbookViewId="0">
      <selection activeCell="G8" sqref="G8"/>
    </sheetView>
  </sheetViews>
  <sheetFormatPr baseColWidth="10" defaultRowHeight="12.75" x14ac:dyDescent="0.2"/>
  <cols>
    <col min="1" max="1" width="13.28515625" customWidth="1"/>
    <col min="2" max="2" width="20.140625" customWidth="1"/>
    <col min="3" max="3" width="14.7109375" customWidth="1"/>
    <col min="4" max="4" width="18.42578125" customWidth="1"/>
    <col min="5" max="5" width="17.7109375" customWidth="1"/>
    <col min="6" max="6" width="14.5703125" customWidth="1"/>
    <col min="7" max="7" width="14" customWidth="1"/>
    <col min="8" max="8" width="18.28515625" style="2" customWidth="1"/>
    <col min="9" max="9" width="16.28515625" style="2" customWidth="1"/>
  </cols>
  <sheetData>
    <row r="1" spans="1:11" x14ac:dyDescent="0.2">
      <c r="A1" s="39"/>
      <c r="B1" s="39"/>
      <c r="C1" s="50" t="s">
        <v>27</v>
      </c>
      <c r="D1" s="50" t="s">
        <v>8</v>
      </c>
      <c r="E1" s="39"/>
      <c r="F1" s="39"/>
      <c r="G1" s="39"/>
      <c r="H1" s="16"/>
      <c r="I1" s="16"/>
      <c r="J1" s="31"/>
      <c r="K1" s="31"/>
    </row>
    <row r="2" spans="1:11" x14ac:dyDescent="0.2">
      <c r="A2" s="39"/>
      <c r="B2" s="40" t="s">
        <v>30</v>
      </c>
      <c r="C2" s="29">
        <v>190</v>
      </c>
      <c r="D2" s="29">
        <v>5</v>
      </c>
      <c r="E2" s="40"/>
      <c r="F2" s="39"/>
      <c r="G2" s="39"/>
      <c r="H2" s="16"/>
      <c r="I2" s="16"/>
      <c r="J2" s="31"/>
      <c r="K2" s="31"/>
    </row>
    <row r="3" spans="1:11" x14ac:dyDescent="0.2">
      <c r="A3" s="39"/>
      <c r="B3" s="48" t="s">
        <v>31</v>
      </c>
      <c r="C3" s="48">
        <v>186</v>
      </c>
      <c r="D3" s="52">
        <v>28</v>
      </c>
      <c r="E3" s="154" t="s">
        <v>13</v>
      </c>
      <c r="F3" s="39"/>
      <c r="G3" s="39"/>
      <c r="H3" s="16"/>
      <c r="I3" s="16"/>
      <c r="J3" s="31"/>
      <c r="K3" s="31"/>
    </row>
    <row r="4" spans="1:11" x14ac:dyDescent="0.2">
      <c r="A4" s="39"/>
      <c r="B4" s="50" t="s">
        <v>32</v>
      </c>
      <c r="C4" s="52">
        <v>186</v>
      </c>
      <c r="D4" s="50">
        <v>26</v>
      </c>
      <c r="E4" s="155"/>
      <c r="F4" s="39"/>
      <c r="G4" s="39"/>
      <c r="H4" s="16"/>
      <c r="I4" s="16"/>
      <c r="J4" s="31"/>
      <c r="K4" s="31"/>
    </row>
    <row r="5" spans="1:11" ht="38.25" x14ac:dyDescent="0.2">
      <c r="A5" s="39"/>
      <c r="B5" s="114" t="s">
        <v>63</v>
      </c>
      <c r="C5" s="29">
        <v>20.9</v>
      </c>
      <c r="D5" s="54">
        <f>RADIANS(C5)</f>
        <v>0.36477381366681483</v>
      </c>
      <c r="E5" s="39"/>
      <c r="F5" s="39"/>
      <c r="G5" s="39"/>
      <c r="H5" s="16"/>
      <c r="I5" s="16"/>
      <c r="J5" s="31"/>
      <c r="K5" s="31"/>
    </row>
    <row r="6" spans="1:11" x14ac:dyDescent="0.2">
      <c r="A6" s="39"/>
      <c r="B6" s="40" t="s">
        <v>20</v>
      </c>
      <c r="C6" s="53">
        <f>1/SIN(D5)</f>
        <v>2.8031776875668184</v>
      </c>
      <c r="D6" s="55"/>
      <c r="E6" s="39"/>
      <c r="F6" s="39"/>
      <c r="G6" s="39"/>
      <c r="H6" s="16"/>
      <c r="I6" s="16"/>
      <c r="J6" s="31"/>
      <c r="K6" s="31"/>
    </row>
    <row r="7" spans="1:11" x14ac:dyDescent="0.2">
      <c r="A7" s="39"/>
      <c r="B7" s="39"/>
      <c r="C7" s="39"/>
      <c r="D7" s="39"/>
      <c r="E7" s="39"/>
      <c r="F7" s="39"/>
      <c r="G7" s="39"/>
      <c r="H7" s="42"/>
      <c r="I7" s="16"/>
      <c r="J7" s="31"/>
      <c r="K7" s="31"/>
    </row>
    <row r="8" spans="1:11" ht="33" customHeight="1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79</v>
      </c>
      <c r="H8" s="43" t="s">
        <v>25</v>
      </c>
      <c r="I8" s="43" t="s">
        <v>26</v>
      </c>
      <c r="J8" s="31"/>
      <c r="K8" s="31"/>
    </row>
    <row r="9" spans="1:11" x14ac:dyDescent="0.2">
      <c r="A9" s="39">
        <v>0</v>
      </c>
      <c r="B9" s="39">
        <v>160</v>
      </c>
      <c r="C9" s="39">
        <v>20</v>
      </c>
      <c r="D9" s="39"/>
      <c r="E9" s="39"/>
      <c r="F9" s="39">
        <v>1</v>
      </c>
      <c r="G9" s="40" t="s">
        <v>3</v>
      </c>
      <c r="H9" s="16" t="s">
        <v>0</v>
      </c>
      <c r="I9" s="16" t="s">
        <v>0</v>
      </c>
      <c r="J9" s="31"/>
      <c r="K9" s="31"/>
    </row>
    <row r="10" spans="1:11" x14ac:dyDescent="0.2">
      <c r="A10" s="39">
        <v>0.1</v>
      </c>
      <c r="B10" s="39">
        <v>218</v>
      </c>
      <c r="C10" s="39">
        <v>18</v>
      </c>
      <c r="D10" s="39"/>
      <c r="E10" s="39"/>
      <c r="F10" s="39">
        <v>1</v>
      </c>
      <c r="G10" s="40" t="s">
        <v>3</v>
      </c>
      <c r="H10" s="45">
        <f>A10-A9</f>
        <v>0.1</v>
      </c>
      <c r="I10" s="45">
        <f>H10/$C$6</f>
        <v>3.5673799931962513E-2</v>
      </c>
      <c r="J10" s="31"/>
      <c r="K10" s="31"/>
    </row>
    <row r="11" spans="1:11" x14ac:dyDescent="0.2">
      <c r="A11" s="39">
        <v>0.25</v>
      </c>
      <c r="B11" s="39">
        <v>152</v>
      </c>
      <c r="C11" s="39">
        <v>35</v>
      </c>
      <c r="D11" s="39"/>
      <c r="E11" s="39"/>
      <c r="F11" s="39">
        <v>1</v>
      </c>
      <c r="G11" s="40" t="s">
        <v>3</v>
      </c>
      <c r="H11" s="45">
        <f t="shared" ref="H11:H17" si="0">A11-A10</f>
        <v>0.15</v>
      </c>
      <c r="I11" s="45">
        <f t="shared" ref="I11:I17" si="1">H11/$C$6</f>
        <v>5.351069989794377E-2</v>
      </c>
      <c r="J11" s="31"/>
      <c r="K11" s="31"/>
    </row>
    <row r="12" spans="1:11" x14ac:dyDescent="0.2">
      <c r="A12" s="39">
        <v>1.3</v>
      </c>
      <c r="B12" s="39">
        <v>185</v>
      </c>
      <c r="C12" s="39">
        <v>25</v>
      </c>
      <c r="D12" s="39"/>
      <c r="E12" s="39"/>
      <c r="F12" s="39">
        <v>1</v>
      </c>
      <c r="G12" s="40" t="s">
        <v>3</v>
      </c>
      <c r="H12" s="45">
        <f t="shared" si="0"/>
        <v>1.05</v>
      </c>
      <c r="I12" s="45">
        <f>H12/$C$6</f>
        <v>0.37457489928560639</v>
      </c>
      <c r="J12" s="31"/>
      <c r="K12" s="31"/>
    </row>
    <row r="13" spans="1:11" x14ac:dyDescent="0.2">
      <c r="A13" s="39">
        <v>2.2000000000000002</v>
      </c>
      <c r="B13" s="39">
        <v>180</v>
      </c>
      <c r="C13" s="39">
        <v>43</v>
      </c>
      <c r="D13" s="39"/>
      <c r="E13" s="39"/>
      <c r="F13" s="39">
        <v>1</v>
      </c>
      <c r="G13" s="40" t="s">
        <v>3</v>
      </c>
      <c r="H13" s="45">
        <f t="shared" si="0"/>
        <v>0.90000000000000013</v>
      </c>
      <c r="I13" s="45">
        <f>H13/$C$6</f>
        <v>0.32106419938766267</v>
      </c>
      <c r="J13" s="31"/>
      <c r="K13" s="31"/>
    </row>
    <row r="14" spans="1:11" x14ac:dyDescent="0.2">
      <c r="A14" s="39">
        <v>2.7</v>
      </c>
      <c r="B14" s="39">
        <v>180</v>
      </c>
      <c r="C14" s="39">
        <v>25</v>
      </c>
      <c r="D14" s="39"/>
      <c r="E14" s="39"/>
      <c r="F14" s="39">
        <v>1</v>
      </c>
      <c r="G14" s="40" t="s">
        <v>3</v>
      </c>
      <c r="H14" s="45">
        <f t="shared" si="0"/>
        <v>0.5</v>
      </c>
      <c r="I14" s="45">
        <f t="shared" si="1"/>
        <v>0.17836899965981257</v>
      </c>
      <c r="J14" s="31"/>
      <c r="K14" s="31"/>
    </row>
    <row r="15" spans="1:11" x14ac:dyDescent="0.2">
      <c r="A15" s="39">
        <v>4.0999999999999996</v>
      </c>
      <c r="B15" s="39">
        <v>201</v>
      </c>
      <c r="C15" s="39">
        <v>27</v>
      </c>
      <c r="D15" s="39"/>
      <c r="E15" s="39"/>
      <c r="F15" s="39">
        <v>1</v>
      </c>
      <c r="G15" s="40" t="s">
        <v>3</v>
      </c>
      <c r="H15" s="45">
        <f t="shared" si="0"/>
        <v>1.3999999999999995</v>
      </c>
      <c r="I15" s="45">
        <f t="shared" si="1"/>
        <v>0.49943319904747496</v>
      </c>
      <c r="J15" s="31"/>
      <c r="K15" s="31"/>
    </row>
    <row r="16" spans="1:11" x14ac:dyDescent="0.2">
      <c r="A16" s="39">
        <v>5.9</v>
      </c>
      <c r="B16" s="39">
        <v>183</v>
      </c>
      <c r="C16" s="39">
        <v>38</v>
      </c>
      <c r="D16" s="39"/>
      <c r="E16" s="39"/>
      <c r="F16" s="39">
        <v>1</v>
      </c>
      <c r="G16" s="40" t="s">
        <v>3</v>
      </c>
      <c r="H16" s="45">
        <f t="shared" si="0"/>
        <v>1.8000000000000007</v>
      </c>
      <c r="I16" s="45">
        <f t="shared" si="1"/>
        <v>0.64212839877532546</v>
      </c>
      <c r="J16" s="31"/>
      <c r="K16" s="31"/>
    </row>
    <row r="17" spans="1:11" x14ac:dyDescent="0.2">
      <c r="A17" s="39">
        <v>7.9</v>
      </c>
      <c r="B17" s="39">
        <v>220</v>
      </c>
      <c r="C17" s="39">
        <v>35</v>
      </c>
      <c r="D17" s="39"/>
      <c r="E17" s="39"/>
      <c r="F17" s="39">
        <v>1</v>
      </c>
      <c r="G17" s="40" t="s">
        <v>3</v>
      </c>
      <c r="H17" s="45">
        <f t="shared" si="0"/>
        <v>2</v>
      </c>
      <c r="I17" s="45">
        <f t="shared" si="1"/>
        <v>0.71347599863925026</v>
      </c>
      <c r="J17" s="31"/>
      <c r="K17" s="31"/>
    </row>
    <row r="18" spans="1:11" x14ac:dyDescent="0.2">
      <c r="A18" s="39"/>
      <c r="B18" s="39"/>
      <c r="C18" s="39"/>
      <c r="D18" s="39"/>
      <c r="E18" s="39"/>
      <c r="F18" s="39"/>
      <c r="G18" s="40"/>
      <c r="H18" s="45"/>
      <c r="I18" s="46"/>
      <c r="J18" s="31"/>
      <c r="K18" s="31"/>
    </row>
    <row r="19" spans="1:11" x14ac:dyDescent="0.2">
      <c r="A19" s="7"/>
      <c r="B19" s="7"/>
      <c r="C19" s="7"/>
      <c r="D19" s="7"/>
      <c r="E19" s="7"/>
      <c r="F19" s="7"/>
      <c r="G19" s="8"/>
      <c r="H19" s="20"/>
      <c r="I19" s="20"/>
      <c r="J19" s="31"/>
      <c r="K19" s="31"/>
    </row>
    <row r="20" spans="1:11" x14ac:dyDescent="0.2">
      <c r="A20" s="7"/>
      <c r="B20" s="7"/>
      <c r="C20" s="7"/>
      <c r="D20" s="7"/>
      <c r="E20" s="7"/>
      <c r="F20" s="7"/>
      <c r="G20" s="8"/>
      <c r="H20" s="20"/>
      <c r="I20" s="20"/>
      <c r="J20" s="31"/>
      <c r="K20" s="31"/>
    </row>
    <row r="21" spans="1:11" x14ac:dyDescent="0.2">
      <c r="A21" s="7"/>
      <c r="B21" s="7"/>
      <c r="C21" s="7"/>
      <c r="D21" s="7"/>
      <c r="E21" s="7"/>
      <c r="F21" s="7"/>
      <c r="G21" s="8"/>
      <c r="H21" s="20"/>
      <c r="I21" s="20"/>
      <c r="J21" s="31"/>
      <c r="K21" s="31"/>
    </row>
    <row r="22" spans="1:11" x14ac:dyDescent="0.2">
      <c r="A22" s="7"/>
      <c r="B22" s="7"/>
      <c r="C22" s="7"/>
      <c r="D22" s="7"/>
      <c r="E22" s="7"/>
      <c r="F22" s="7"/>
      <c r="G22" s="8"/>
      <c r="H22" s="20"/>
      <c r="I22" s="20"/>
      <c r="J22" s="31"/>
      <c r="K22" s="31"/>
    </row>
    <row r="23" spans="1:11" x14ac:dyDescent="0.2">
      <c r="A23" s="7"/>
      <c r="B23" s="7"/>
      <c r="C23" s="7"/>
      <c r="D23" s="7"/>
      <c r="E23" s="7"/>
      <c r="F23" s="7"/>
      <c r="G23" s="7"/>
      <c r="H23" s="20"/>
      <c r="I23" s="20"/>
    </row>
    <row r="24" spans="1:11" x14ac:dyDescent="0.2">
      <c r="A24" s="4"/>
      <c r="B24" s="4"/>
      <c r="C24" s="4"/>
      <c r="D24" s="4"/>
      <c r="E24" s="4"/>
      <c r="F24" s="4"/>
      <c r="G24" s="4"/>
      <c r="H24" s="19"/>
      <c r="I24" s="19"/>
    </row>
    <row r="25" spans="1:11" x14ac:dyDescent="0.2">
      <c r="A25" s="4"/>
      <c r="B25" s="4"/>
      <c r="C25" s="4"/>
      <c r="D25" s="4"/>
      <c r="E25" s="4"/>
      <c r="F25" s="4"/>
      <c r="G25" s="4"/>
      <c r="H25" s="19"/>
      <c r="I25" s="19"/>
    </row>
    <row r="26" spans="1:11" x14ac:dyDescent="0.2">
      <c r="A26" s="4"/>
      <c r="B26" s="4"/>
      <c r="C26" s="4"/>
      <c r="D26" s="4"/>
      <c r="E26" s="4"/>
      <c r="F26" s="4"/>
      <c r="G26" s="4"/>
      <c r="H26" s="19"/>
      <c r="I26" s="19"/>
    </row>
    <row r="27" spans="1:11" x14ac:dyDescent="0.2">
      <c r="A27" s="4"/>
      <c r="B27" s="4"/>
      <c r="C27" s="4"/>
      <c r="F27" s="4"/>
      <c r="H27" s="19"/>
      <c r="I27" s="19"/>
    </row>
    <row r="28" spans="1:11" x14ac:dyDescent="0.2">
      <c r="A28" s="4"/>
      <c r="B28" s="4"/>
      <c r="C28" s="4"/>
      <c r="F28" s="4"/>
      <c r="H28" s="19"/>
      <c r="I28" s="19"/>
    </row>
    <row r="29" spans="1:11" x14ac:dyDescent="0.2">
      <c r="A29" s="4"/>
      <c r="B29" s="4"/>
      <c r="C29" s="4"/>
      <c r="F29" s="4"/>
      <c r="H29" s="19"/>
      <c r="I29" s="19"/>
    </row>
    <row r="30" spans="1:11" x14ac:dyDescent="0.2">
      <c r="A30" s="4"/>
      <c r="B30" s="4"/>
      <c r="C30" s="4"/>
      <c r="F30" s="4"/>
      <c r="H30" s="19"/>
      <c r="I30" s="19"/>
    </row>
    <row r="31" spans="1:11" x14ac:dyDescent="0.2">
      <c r="A31" s="4"/>
      <c r="B31" s="4"/>
      <c r="C31" s="4"/>
      <c r="F31" s="4"/>
      <c r="H31" s="19"/>
      <c r="I31" s="19"/>
    </row>
    <row r="32" spans="1:11" x14ac:dyDescent="0.2">
      <c r="A32" s="4"/>
      <c r="B32" s="4"/>
      <c r="C32" s="4"/>
      <c r="F32" s="4"/>
      <c r="H32" s="19"/>
      <c r="I32" s="19"/>
    </row>
    <row r="33" spans="1:9" x14ac:dyDescent="0.2">
      <c r="A33" s="4"/>
      <c r="B33" s="4"/>
      <c r="C33" s="4"/>
      <c r="F33" s="4"/>
      <c r="H33" s="19"/>
      <c r="I33" s="19"/>
    </row>
    <row r="34" spans="1:9" x14ac:dyDescent="0.2">
      <c r="A34" s="4"/>
      <c r="B34" s="4"/>
      <c r="C34" s="4"/>
      <c r="F34" s="4"/>
      <c r="H34" s="19"/>
      <c r="I34" s="19"/>
    </row>
    <row r="35" spans="1:9" x14ac:dyDescent="0.2">
      <c r="A35" s="4"/>
      <c r="B35" s="4"/>
      <c r="C35" s="4"/>
      <c r="F35" s="4"/>
      <c r="H35" s="19"/>
      <c r="I35" s="19"/>
    </row>
    <row r="36" spans="1:9" x14ac:dyDescent="0.2">
      <c r="A36" s="4"/>
      <c r="B36" s="4"/>
      <c r="C36" s="4"/>
      <c r="D36" s="4"/>
      <c r="E36" s="4"/>
      <c r="F36" s="4"/>
      <c r="G36" s="4"/>
      <c r="H36" s="19"/>
      <c r="I36" s="19"/>
    </row>
    <row r="37" spans="1:9" x14ac:dyDescent="0.2">
      <c r="A37" s="4"/>
      <c r="B37" s="4"/>
      <c r="C37" s="4"/>
      <c r="D37" s="4"/>
      <c r="E37" s="4"/>
      <c r="F37" s="4"/>
      <c r="G37" s="4"/>
      <c r="H37" s="19"/>
      <c r="I37" s="19"/>
    </row>
    <row r="38" spans="1:9" x14ac:dyDescent="0.2">
      <c r="A38" s="4"/>
      <c r="B38" s="4"/>
      <c r="C38" s="4"/>
      <c r="D38" s="4"/>
      <c r="E38" s="4"/>
      <c r="F38" s="4"/>
      <c r="G38" s="4"/>
      <c r="H38" s="19"/>
      <c r="I38" s="19"/>
    </row>
    <row r="39" spans="1:9" x14ac:dyDescent="0.2">
      <c r="A39" s="4"/>
      <c r="B39" s="4"/>
      <c r="C39" s="4"/>
      <c r="D39" s="4"/>
      <c r="E39" s="4"/>
      <c r="F39" s="4"/>
      <c r="G39" s="4"/>
      <c r="H39" s="19"/>
      <c r="I39" s="19"/>
    </row>
    <row r="40" spans="1:9" x14ac:dyDescent="0.2">
      <c r="A40" s="4"/>
      <c r="B40" s="4"/>
      <c r="C40" s="4"/>
      <c r="D40" s="4"/>
      <c r="E40" s="4"/>
      <c r="F40" s="4"/>
      <c r="G40" s="4"/>
      <c r="H40" s="19"/>
      <c r="I40" s="19"/>
    </row>
    <row r="41" spans="1:9" x14ac:dyDescent="0.2">
      <c r="A41" s="4"/>
      <c r="B41" s="4"/>
      <c r="C41" s="4"/>
      <c r="D41" s="4"/>
      <c r="E41" s="4"/>
      <c r="F41" s="4"/>
      <c r="G41" s="4"/>
      <c r="H41" s="19"/>
      <c r="I41" s="19"/>
    </row>
    <row r="42" spans="1:9" x14ac:dyDescent="0.2">
      <c r="A42" s="4"/>
      <c r="B42" s="4"/>
      <c r="C42" s="4"/>
      <c r="D42" s="5"/>
      <c r="E42" s="4"/>
      <c r="F42" s="4"/>
      <c r="G42" s="4"/>
      <c r="H42" s="19"/>
      <c r="I42" s="19"/>
    </row>
    <row r="43" spans="1:9" x14ac:dyDescent="0.2">
      <c r="A43" s="4"/>
      <c r="B43" s="4"/>
      <c r="C43" s="4"/>
      <c r="D43" s="5"/>
      <c r="E43" s="4"/>
      <c r="F43" s="4"/>
      <c r="G43" s="4"/>
      <c r="H43" s="19"/>
      <c r="I43" s="19"/>
    </row>
    <row r="44" spans="1:9" x14ac:dyDescent="0.2">
      <c r="A44" s="4"/>
      <c r="B44" s="4"/>
      <c r="C44" s="4"/>
      <c r="D44" s="4"/>
      <c r="E44" s="4"/>
      <c r="F44" s="4"/>
      <c r="G44" s="4"/>
      <c r="H44" s="19"/>
      <c r="I44" s="19"/>
    </row>
    <row r="45" spans="1:9" x14ac:dyDescent="0.2">
      <c r="A45" s="4"/>
      <c r="B45" s="4"/>
      <c r="C45" s="4"/>
      <c r="D45" s="4"/>
      <c r="E45" s="4"/>
      <c r="F45" s="4"/>
      <c r="G45" s="4"/>
      <c r="H45" s="19"/>
      <c r="I45" s="19"/>
    </row>
    <row r="46" spans="1:9" x14ac:dyDescent="0.2">
      <c r="A46" s="4"/>
      <c r="B46" s="4"/>
      <c r="C46" s="4"/>
      <c r="D46" s="4"/>
      <c r="E46" s="4"/>
      <c r="F46" s="4"/>
      <c r="G46" s="4"/>
      <c r="H46" s="19"/>
      <c r="I46" s="19"/>
    </row>
    <row r="47" spans="1:9" x14ac:dyDescent="0.2">
      <c r="A47" s="4"/>
      <c r="B47" s="4"/>
      <c r="C47" s="4"/>
      <c r="D47" s="4"/>
      <c r="E47" s="4"/>
      <c r="F47" s="4"/>
      <c r="G47" s="4"/>
      <c r="H47" s="19"/>
      <c r="I47" s="19"/>
    </row>
    <row r="48" spans="1:9" x14ac:dyDescent="0.2">
      <c r="A48" s="4"/>
      <c r="B48" s="4"/>
      <c r="C48" s="4"/>
      <c r="D48" s="4"/>
      <c r="E48" s="4"/>
      <c r="F48" s="4"/>
      <c r="G48" s="4"/>
      <c r="H48" s="19"/>
      <c r="I48" s="19"/>
    </row>
    <row r="49" spans="1:9" x14ac:dyDescent="0.2">
      <c r="A49" s="4"/>
      <c r="B49" s="4"/>
      <c r="C49" s="4"/>
      <c r="D49" s="4"/>
      <c r="E49" s="4"/>
      <c r="F49" s="4"/>
      <c r="G49" s="4"/>
      <c r="H49" s="19"/>
      <c r="I49" s="19"/>
    </row>
    <row r="50" spans="1:9" x14ac:dyDescent="0.2">
      <c r="A50" s="4"/>
      <c r="B50" s="4"/>
      <c r="C50" s="4"/>
      <c r="D50" s="4"/>
      <c r="E50" s="4"/>
      <c r="F50" s="4"/>
      <c r="G50" s="4"/>
      <c r="H50" s="19"/>
      <c r="I50" s="19"/>
    </row>
    <row r="51" spans="1:9" x14ac:dyDescent="0.2">
      <c r="A51" s="4"/>
      <c r="B51" s="4"/>
      <c r="C51" s="4"/>
      <c r="D51" s="4"/>
      <c r="E51" s="4"/>
      <c r="F51" s="4"/>
      <c r="G51" s="4"/>
      <c r="H51" s="19"/>
      <c r="I51" s="19"/>
    </row>
    <row r="52" spans="1:9" x14ac:dyDescent="0.2">
      <c r="A52" s="4"/>
      <c r="B52" s="4"/>
      <c r="C52" s="4"/>
      <c r="D52" s="4"/>
      <c r="E52" s="4"/>
      <c r="F52" s="4"/>
      <c r="G52" s="4"/>
      <c r="H52" s="19"/>
      <c r="I52" s="19"/>
    </row>
    <row r="53" spans="1:9" x14ac:dyDescent="0.2">
      <c r="A53" s="4"/>
      <c r="B53" s="4"/>
      <c r="C53" s="4"/>
      <c r="D53" s="4"/>
      <c r="E53" s="4"/>
      <c r="F53" s="4"/>
      <c r="G53" s="4"/>
      <c r="H53" s="19"/>
      <c r="I53" s="19"/>
    </row>
    <row r="54" spans="1:9" x14ac:dyDescent="0.2">
      <c r="A54" s="4"/>
      <c r="B54" s="4"/>
      <c r="C54" s="4"/>
      <c r="D54" s="4"/>
      <c r="E54" s="4"/>
      <c r="F54" s="4"/>
      <c r="G54" s="4"/>
      <c r="H54" s="19"/>
      <c r="I54" s="19"/>
    </row>
    <row r="55" spans="1:9" x14ac:dyDescent="0.2">
      <c r="A55" s="4"/>
      <c r="B55" s="4"/>
      <c r="C55" s="4"/>
      <c r="D55" s="4"/>
      <c r="E55" s="4"/>
      <c r="F55" s="4"/>
      <c r="G55" s="4"/>
      <c r="H55" s="19"/>
      <c r="I55" s="19"/>
    </row>
    <row r="56" spans="1:9" x14ac:dyDescent="0.2">
      <c r="A56" s="4"/>
      <c r="B56" s="4"/>
      <c r="C56" s="4"/>
      <c r="D56" s="4"/>
      <c r="E56" s="4"/>
      <c r="F56" s="4"/>
      <c r="G56" s="4"/>
      <c r="H56" s="19"/>
      <c r="I56" s="19"/>
    </row>
    <row r="57" spans="1:9" x14ac:dyDescent="0.2">
      <c r="A57" s="4"/>
      <c r="B57" s="4"/>
      <c r="C57" s="4"/>
      <c r="D57" s="4"/>
      <c r="E57" s="4"/>
      <c r="F57" s="4"/>
      <c r="G57" s="4"/>
      <c r="H57" s="19"/>
      <c r="I57" s="19"/>
    </row>
    <row r="58" spans="1:9" x14ac:dyDescent="0.2">
      <c r="A58" s="4"/>
      <c r="B58" s="4"/>
      <c r="C58" s="4"/>
      <c r="D58" s="4"/>
      <c r="E58" s="4"/>
      <c r="F58" s="4"/>
      <c r="G58" s="4"/>
      <c r="H58" s="19"/>
      <c r="I58" s="19"/>
    </row>
    <row r="59" spans="1:9" x14ac:dyDescent="0.2">
      <c r="A59" s="4"/>
      <c r="B59" s="4"/>
      <c r="C59" s="4"/>
      <c r="D59" s="4"/>
      <c r="E59" s="4"/>
      <c r="F59" s="4"/>
      <c r="G59" s="4"/>
      <c r="H59" s="19"/>
      <c r="I59" s="19"/>
    </row>
    <row r="60" spans="1:9" x14ac:dyDescent="0.2">
      <c r="A60" s="4"/>
      <c r="B60" s="4"/>
      <c r="C60" s="4"/>
      <c r="D60" s="4"/>
      <c r="E60" s="4"/>
      <c r="F60" s="4"/>
      <c r="G60" s="4"/>
      <c r="H60" s="19"/>
      <c r="I60" s="19"/>
    </row>
    <row r="61" spans="1:9" x14ac:dyDescent="0.2">
      <c r="A61" s="4"/>
      <c r="B61" s="4"/>
      <c r="C61" s="4"/>
      <c r="D61" s="4"/>
      <c r="E61" s="4"/>
      <c r="F61" s="4"/>
      <c r="G61" s="4"/>
      <c r="H61" s="19"/>
      <c r="I61" s="19"/>
    </row>
    <row r="62" spans="1:9" x14ac:dyDescent="0.2">
      <c r="A62" s="4"/>
      <c r="B62" s="4"/>
      <c r="C62" s="4"/>
      <c r="D62" s="4"/>
      <c r="E62" s="4"/>
      <c r="F62" s="4"/>
      <c r="G62" s="4"/>
      <c r="H62" s="19"/>
      <c r="I62" s="19"/>
    </row>
    <row r="63" spans="1:9" x14ac:dyDescent="0.2">
      <c r="A63" s="4"/>
      <c r="B63" s="4"/>
      <c r="C63" s="4"/>
      <c r="D63" s="4"/>
      <c r="E63" s="4"/>
      <c r="F63" s="4"/>
      <c r="G63" s="4"/>
      <c r="H63" s="19"/>
      <c r="I63" s="19"/>
    </row>
    <row r="64" spans="1:9" x14ac:dyDescent="0.2">
      <c r="A64" s="4"/>
      <c r="B64" s="4"/>
      <c r="C64" s="4"/>
      <c r="D64" s="4"/>
      <c r="E64" s="4"/>
      <c r="F64" s="4"/>
      <c r="G64" s="4"/>
      <c r="H64" s="19"/>
      <c r="I64" s="19"/>
    </row>
    <row r="65" spans="1:9" x14ac:dyDescent="0.2">
      <c r="A65" s="4"/>
      <c r="B65" s="4"/>
      <c r="C65" s="4"/>
      <c r="D65" s="4"/>
      <c r="E65" s="4"/>
      <c r="F65" s="4"/>
      <c r="G65" s="4"/>
      <c r="H65" s="19"/>
      <c r="I65" s="19"/>
    </row>
    <row r="66" spans="1:9" x14ac:dyDescent="0.2">
      <c r="A66" s="4"/>
      <c r="B66" s="4"/>
      <c r="C66" s="4"/>
      <c r="D66" s="4"/>
      <c r="E66" s="4"/>
      <c r="F66" s="4"/>
      <c r="G66" s="4"/>
      <c r="H66" s="19"/>
      <c r="I66" s="19"/>
    </row>
    <row r="67" spans="1:9" x14ac:dyDescent="0.2">
      <c r="A67" s="4"/>
      <c r="B67" s="4"/>
      <c r="C67" s="4"/>
      <c r="D67" s="4"/>
      <c r="E67" s="4"/>
      <c r="F67" s="4"/>
      <c r="G67" s="4"/>
      <c r="H67" s="19"/>
      <c r="I67" s="19"/>
    </row>
    <row r="68" spans="1:9" x14ac:dyDescent="0.2">
      <c r="A68" s="4"/>
      <c r="B68" s="4"/>
      <c r="C68" s="4"/>
      <c r="D68" s="4"/>
      <c r="E68" s="4"/>
      <c r="F68" s="4"/>
      <c r="G68" s="4"/>
      <c r="H68" s="19"/>
      <c r="I68" s="19"/>
    </row>
    <row r="69" spans="1:9" x14ac:dyDescent="0.2">
      <c r="A69" s="4"/>
      <c r="B69" s="4"/>
      <c r="C69" s="4"/>
      <c r="D69" s="4"/>
      <c r="E69" s="4"/>
      <c r="F69" s="4"/>
      <c r="G69" s="4"/>
      <c r="H69" s="19"/>
      <c r="I69" s="19"/>
    </row>
    <row r="70" spans="1:9" x14ac:dyDescent="0.2">
      <c r="A70" s="4"/>
      <c r="B70" s="4"/>
      <c r="C70" s="4"/>
      <c r="D70" s="4"/>
      <c r="E70" s="4"/>
      <c r="F70" s="4"/>
      <c r="G70" s="4"/>
      <c r="H70" s="19"/>
      <c r="I70" s="19"/>
    </row>
    <row r="71" spans="1:9" x14ac:dyDescent="0.2">
      <c r="A71" s="4"/>
      <c r="B71" s="4"/>
      <c r="C71" s="4"/>
      <c r="D71" s="4"/>
      <c r="E71" s="4"/>
      <c r="F71" s="4"/>
      <c r="G71" s="4"/>
      <c r="H71" s="19"/>
      <c r="I71" s="19"/>
    </row>
    <row r="72" spans="1:9" x14ac:dyDescent="0.2">
      <c r="A72" s="4"/>
      <c r="B72" s="4"/>
      <c r="C72" s="4"/>
      <c r="D72" s="4"/>
      <c r="E72" s="4"/>
      <c r="F72" s="4"/>
      <c r="G72" s="4"/>
      <c r="H72" s="19"/>
      <c r="I72" s="19"/>
    </row>
    <row r="73" spans="1:9" x14ac:dyDescent="0.2">
      <c r="A73" s="4"/>
      <c r="B73" s="4"/>
      <c r="C73" s="4"/>
      <c r="D73" s="4"/>
      <c r="E73" s="4"/>
      <c r="F73" s="4"/>
      <c r="G73" s="4"/>
      <c r="H73" s="19"/>
      <c r="I73" s="19"/>
    </row>
    <row r="74" spans="1:9" x14ac:dyDescent="0.2">
      <c r="A74" s="4"/>
      <c r="B74" s="4"/>
      <c r="C74" s="4"/>
      <c r="D74" s="4"/>
      <c r="E74" s="4"/>
      <c r="F74" s="4"/>
      <c r="G74" s="4"/>
      <c r="H74" s="19"/>
      <c r="I74" s="19"/>
    </row>
    <row r="75" spans="1:9" x14ac:dyDescent="0.2">
      <c r="A75" s="4"/>
      <c r="B75" s="4"/>
      <c r="C75" s="4"/>
      <c r="D75" s="4"/>
      <c r="E75" s="4"/>
      <c r="F75" s="4"/>
      <c r="G75" s="4"/>
      <c r="H75" s="19"/>
      <c r="I75" s="19"/>
    </row>
    <row r="76" spans="1:9" x14ac:dyDescent="0.2">
      <c r="A76" s="4"/>
      <c r="B76" s="4"/>
      <c r="C76" s="4"/>
      <c r="D76" s="4"/>
      <c r="E76" s="4"/>
      <c r="F76" s="4"/>
      <c r="G76" s="4"/>
      <c r="H76" s="19"/>
      <c r="I76" s="19"/>
    </row>
    <row r="77" spans="1:9" x14ac:dyDescent="0.2">
      <c r="A77" s="4"/>
      <c r="B77" s="4"/>
      <c r="C77" s="4"/>
      <c r="D77" s="4"/>
      <c r="E77" s="4"/>
      <c r="F77" s="4"/>
      <c r="G77" s="4"/>
      <c r="H77" s="19"/>
      <c r="I77" s="19"/>
    </row>
    <row r="78" spans="1:9" x14ac:dyDescent="0.2">
      <c r="A78" s="4"/>
      <c r="B78" s="4"/>
      <c r="C78" s="4"/>
      <c r="D78" s="4"/>
      <c r="E78" s="4"/>
      <c r="F78" s="4"/>
      <c r="G78" s="4"/>
      <c r="H78" s="19"/>
      <c r="I78" s="19"/>
    </row>
    <row r="79" spans="1:9" x14ac:dyDescent="0.2">
      <c r="A79" s="4"/>
      <c r="B79" s="4"/>
      <c r="C79" s="4"/>
      <c r="D79" s="4"/>
      <c r="E79" s="4"/>
      <c r="F79" s="4"/>
      <c r="G79" s="4"/>
      <c r="H79" s="19"/>
      <c r="I79" s="19"/>
    </row>
    <row r="80" spans="1:9" x14ac:dyDescent="0.2">
      <c r="A80" s="4"/>
      <c r="B80" s="4"/>
      <c r="C80" s="4"/>
      <c r="D80" s="4"/>
      <c r="E80" s="4"/>
      <c r="F80" s="4"/>
      <c r="G80" s="4"/>
      <c r="H80" s="19"/>
      <c r="I80" s="19"/>
    </row>
    <row r="81" spans="1:9" x14ac:dyDescent="0.2">
      <c r="A81" s="4"/>
      <c r="B81" s="4"/>
      <c r="C81" s="4"/>
      <c r="D81" s="4"/>
      <c r="E81" s="4"/>
      <c r="F81" s="4"/>
      <c r="G81" s="4"/>
      <c r="H81" s="19"/>
      <c r="I81" s="19"/>
    </row>
    <row r="82" spans="1:9" x14ac:dyDescent="0.2">
      <c r="A82" s="4"/>
      <c r="B82" s="4"/>
      <c r="C82" s="4"/>
      <c r="D82" s="4"/>
      <c r="E82" s="4"/>
      <c r="F82" s="4"/>
      <c r="G82" s="4"/>
      <c r="H82" s="19"/>
      <c r="I82" s="19"/>
    </row>
    <row r="83" spans="1:9" x14ac:dyDescent="0.2">
      <c r="A83" s="4"/>
      <c r="B83" s="4"/>
      <c r="C83" s="4"/>
      <c r="D83" s="4"/>
      <c r="E83" s="4"/>
      <c r="F83" s="4"/>
      <c r="G83" s="4"/>
      <c r="H83" s="19"/>
      <c r="I83" s="19"/>
    </row>
    <row r="84" spans="1:9" x14ac:dyDescent="0.2">
      <c r="A84" s="4"/>
      <c r="B84" s="4"/>
      <c r="C84" s="4"/>
      <c r="D84" s="4"/>
      <c r="E84" s="4"/>
      <c r="F84" s="4"/>
      <c r="G84" s="4"/>
      <c r="H84" s="19"/>
      <c r="I84" s="19"/>
    </row>
    <row r="85" spans="1:9" x14ac:dyDescent="0.2">
      <c r="A85" s="4"/>
      <c r="B85" s="4"/>
      <c r="C85" s="4"/>
      <c r="D85" s="4"/>
      <c r="E85" s="4"/>
      <c r="F85" s="4"/>
      <c r="G85" s="4"/>
      <c r="H85" s="19"/>
      <c r="I85" s="19"/>
    </row>
    <row r="86" spans="1:9" x14ac:dyDescent="0.2">
      <c r="A86" s="4"/>
      <c r="B86" s="4"/>
      <c r="C86" s="4"/>
      <c r="D86" s="4"/>
      <c r="E86" s="4"/>
      <c r="F86" s="4"/>
      <c r="G86" s="4"/>
      <c r="H86" s="19"/>
      <c r="I86" s="19"/>
    </row>
    <row r="87" spans="1:9" x14ac:dyDescent="0.2">
      <c r="A87" s="4"/>
      <c r="B87" s="4"/>
      <c r="C87" s="4"/>
      <c r="D87" s="4"/>
      <c r="E87" s="4"/>
      <c r="F87" s="4"/>
      <c r="G87" s="4"/>
      <c r="H87" s="19"/>
      <c r="I87" s="19"/>
    </row>
    <row r="88" spans="1:9" x14ac:dyDescent="0.2">
      <c r="A88" s="4"/>
      <c r="B88" s="4"/>
      <c r="C88" s="4"/>
      <c r="D88" s="4"/>
      <c r="E88" s="4"/>
      <c r="F88" s="4"/>
      <c r="G88" s="4"/>
      <c r="H88" s="19"/>
      <c r="I88" s="19"/>
    </row>
    <row r="89" spans="1:9" x14ac:dyDescent="0.2">
      <c r="A89" s="4"/>
      <c r="B89" s="4"/>
      <c r="C89" s="4"/>
      <c r="D89" s="4"/>
      <c r="E89" s="4"/>
      <c r="F89" s="4"/>
      <c r="G89" s="4"/>
      <c r="H89" s="19"/>
      <c r="I89" s="19"/>
    </row>
    <row r="90" spans="1:9" x14ac:dyDescent="0.2">
      <c r="A90" s="4"/>
      <c r="B90" s="4"/>
      <c r="C90" s="4"/>
      <c r="D90" s="4"/>
      <c r="E90" s="4"/>
      <c r="F90" s="4"/>
      <c r="G90" s="4"/>
      <c r="H90" s="19"/>
      <c r="I90" s="19"/>
    </row>
    <row r="91" spans="1:9" x14ac:dyDescent="0.2">
      <c r="A91" s="4"/>
      <c r="B91" s="4"/>
      <c r="C91" s="4"/>
      <c r="D91" s="4"/>
      <c r="E91" s="4"/>
      <c r="F91" s="4"/>
      <c r="G91" s="4"/>
      <c r="H91" s="19"/>
      <c r="I91" s="19"/>
    </row>
    <row r="92" spans="1:9" x14ac:dyDescent="0.2">
      <c r="A92" s="4"/>
      <c r="B92" s="4"/>
      <c r="C92" s="4"/>
      <c r="D92" s="4"/>
      <c r="E92" s="4"/>
      <c r="F92" s="4"/>
      <c r="G92" s="4"/>
      <c r="H92" s="19"/>
      <c r="I92" s="19"/>
    </row>
    <row r="93" spans="1:9" x14ac:dyDescent="0.2">
      <c r="A93" s="4"/>
      <c r="B93" s="4"/>
      <c r="C93" s="4"/>
      <c r="D93" s="4"/>
      <c r="E93" s="4"/>
      <c r="F93" s="4"/>
      <c r="G93" s="4"/>
      <c r="H93" s="19"/>
      <c r="I93" s="19"/>
    </row>
    <row r="94" spans="1:9" x14ac:dyDescent="0.2">
      <c r="A94" s="4"/>
      <c r="B94" s="4"/>
      <c r="C94" s="4"/>
      <c r="D94" s="4"/>
      <c r="E94" s="4"/>
      <c r="F94" s="4"/>
      <c r="G94" s="4"/>
      <c r="H94" s="19"/>
      <c r="I94" s="19"/>
    </row>
    <row r="95" spans="1:9" x14ac:dyDescent="0.2">
      <c r="A95" s="4"/>
      <c r="B95" s="4"/>
      <c r="C95" s="4"/>
      <c r="D95" s="4"/>
      <c r="E95" s="4"/>
      <c r="F95" s="4"/>
      <c r="G95" s="4"/>
      <c r="H95" s="19"/>
      <c r="I95" s="19"/>
    </row>
    <row r="96" spans="1:9" x14ac:dyDescent="0.2">
      <c r="A96" s="4"/>
      <c r="B96" s="4"/>
      <c r="C96" s="4"/>
      <c r="D96" s="4"/>
      <c r="E96" s="4"/>
      <c r="F96" s="4"/>
      <c r="G96" s="4"/>
      <c r="H96" s="19"/>
      <c r="I96" s="19"/>
    </row>
    <row r="97" spans="1:9" x14ac:dyDescent="0.2">
      <c r="A97" s="4"/>
      <c r="B97" s="4"/>
      <c r="C97" s="4"/>
      <c r="D97" s="4"/>
      <c r="E97" s="4"/>
      <c r="F97" s="4"/>
      <c r="G97" s="4"/>
      <c r="H97" s="19"/>
      <c r="I97" s="19"/>
    </row>
    <row r="98" spans="1:9" x14ac:dyDescent="0.2">
      <c r="A98" s="4"/>
      <c r="B98" s="4"/>
      <c r="C98" s="4"/>
      <c r="D98" s="4"/>
      <c r="E98" s="4"/>
      <c r="F98" s="4"/>
      <c r="G98" s="4"/>
      <c r="H98" s="19"/>
      <c r="I98" s="19"/>
    </row>
    <row r="99" spans="1:9" x14ac:dyDescent="0.2">
      <c r="A99" s="4"/>
      <c r="B99" s="4"/>
      <c r="C99" s="4"/>
      <c r="D99" s="4"/>
      <c r="E99" s="4"/>
      <c r="F99" s="4"/>
      <c r="G99" s="4"/>
      <c r="H99" s="19"/>
      <c r="I99" s="19"/>
    </row>
    <row r="100" spans="1:9" x14ac:dyDescent="0.2">
      <c r="A100" s="4"/>
      <c r="B100" s="4"/>
      <c r="C100" s="4"/>
      <c r="D100" s="4"/>
      <c r="E100" s="4"/>
      <c r="F100" s="4"/>
      <c r="G100" s="4"/>
      <c r="H100" s="19"/>
      <c r="I100" s="19"/>
    </row>
    <row r="101" spans="1:9" x14ac:dyDescent="0.2">
      <c r="A101" s="4"/>
      <c r="B101" s="4"/>
      <c r="C101" s="4"/>
      <c r="D101" s="4"/>
      <c r="E101" s="4"/>
      <c r="F101" s="4"/>
      <c r="G101" s="4"/>
      <c r="H101" s="19"/>
      <c r="I101" s="19"/>
    </row>
    <row r="102" spans="1:9" x14ac:dyDescent="0.2">
      <c r="A102" s="4"/>
      <c r="B102" s="4"/>
      <c r="C102" s="4"/>
      <c r="D102" s="4"/>
      <c r="E102" s="4"/>
      <c r="F102" s="4"/>
      <c r="G102" s="4"/>
      <c r="H102" s="19"/>
      <c r="I102" s="19"/>
    </row>
    <row r="103" spans="1:9" x14ac:dyDescent="0.2">
      <c r="H103" s="19"/>
      <c r="I103" s="19"/>
    </row>
    <row r="104" spans="1:9" x14ac:dyDescent="0.2">
      <c r="H104" s="19"/>
      <c r="I104" s="19"/>
    </row>
    <row r="105" spans="1:9" x14ac:dyDescent="0.2">
      <c r="H105" s="19"/>
      <c r="I105" s="19"/>
    </row>
    <row r="106" spans="1:9" x14ac:dyDescent="0.2">
      <c r="H106" s="19"/>
      <c r="I106" s="19"/>
    </row>
    <row r="107" spans="1:9" x14ac:dyDescent="0.2">
      <c r="H107" s="19"/>
      <c r="I107" s="19"/>
    </row>
    <row r="108" spans="1:9" x14ac:dyDescent="0.2">
      <c r="H108" s="19"/>
      <c r="I108" s="19"/>
    </row>
    <row r="109" spans="1:9" x14ac:dyDescent="0.2">
      <c r="H109" s="19"/>
      <c r="I109" s="19"/>
    </row>
    <row r="110" spans="1:9" x14ac:dyDescent="0.2">
      <c r="H110" s="19"/>
      <c r="I110" s="19"/>
    </row>
  </sheetData>
  <sortState ref="A24:C27">
    <sortCondition ref="A24:A27"/>
  </sortState>
  <mergeCells count="1">
    <mergeCell ref="E3:E4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100"/>
  <sheetViews>
    <sheetView workbookViewId="0">
      <selection activeCell="G8" sqref="G8"/>
    </sheetView>
  </sheetViews>
  <sheetFormatPr baseColWidth="10" defaultRowHeight="12.75" x14ac:dyDescent="0.2"/>
  <cols>
    <col min="1" max="1" width="14.140625" style="23" customWidth="1"/>
    <col min="2" max="2" width="23.7109375" style="63" customWidth="1"/>
    <col min="3" max="3" width="14.85546875" style="63" customWidth="1"/>
    <col min="4" max="4" width="24.140625" style="63" customWidth="1"/>
    <col min="5" max="5" width="16" style="23" customWidth="1"/>
    <col min="6" max="6" width="15.42578125" style="23" customWidth="1"/>
    <col min="7" max="9" width="11.42578125" style="23"/>
  </cols>
  <sheetData>
    <row r="1" spans="1:11" x14ac:dyDescent="0.2">
      <c r="A1" s="16"/>
      <c r="B1" s="42"/>
      <c r="C1" s="50" t="s">
        <v>27</v>
      </c>
      <c r="D1" s="50" t="s">
        <v>8</v>
      </c>
      <c r="E1" s="16"/>
      <c r="F1" s="16"/>
      <c r="G1" s="16"/>
      <c r="H1" s="16"/>
      <c r="I1" s="16"/>
      <c r="J1" s="17"/>
      <c r="K1" s="17"/>
    </row>
    <row r="2" spans="1:11" x14ac:dyDescent="0.2">
      <c r="A2" s="16"/>
      <c r="B2" s="40" t="s">
        <v>33</v>
      </c>
      <c r="C2" s="42">
        <v>111</v>
      </c>
      <c r="D2" s="42">
        <v>4</v>
      </c>
      <c r="E2" s="42"/>
      <c r="F2" s="16"/>
      <c r="G2" s="16"/>
      <c r="H2" s="16"/>
      <c r="I2" s="16"/>
      <c r="J2" s="17"/>
      <c r="K2" s="17"/>
    </row>
    <row r="3" spans="1:11" x14ac:dyDescent="0.2">
      <c r="A3" s="16"/>
      <c r="B3" s="48" t="s">
        <v>31</v>
      </c>
      <c r="C3" s="42">
        <v>188</v>
      </c>
      <c r="D3" s="42">
        <v>21</v>
      </c>
      <c r="E3" s="149" t="s">
        <v>13</v>
      </c>
      <c r="F3" s="16"/>
      <c r="G3" s="16"/>
      <c r="H3" s="16"/>
      <c r="I3" s="16"/>
      <c r="J3" s="17"/>
      <c r="K3" s="17"/>
    </row>
    <row r="4" spans="1:11" x14ac:dyDescent="0.2">
      <c r="A4" s="16"/>
      <c r="B4" s="50" t="s">
        <v>32</v>
      </c>
      <c r="C4" s="42">
        <v>188</v>
      </c>
      <c r="D4" s="42">
        <v>21</v>
      </c>
      <c r="E4" s="149"/>
      <c r="F4" s="16"/>
      <c r="G4" s="16"/>
      <c r="H4" s="16"/>
      <c r="I4" s="16"/>
      <c r="J4" s="17"/>
      <c r="K4" s="17"/>
    </row>
    <row r="5" spans="1:11" x14ac:dyDescent="0.2">
      <c r="A5" s="16"/>
      <c r="B5" s="40" t="s">
        <v>12</v>
      </c>
      <c r="C5" s="42">
        <v>0.9</v>
      </c>
      <c r="D5" s="58">
        <f>RADIANS(C5)</f>
        <v>1.5707963267948967E-2</v>
      </c>
      <c r="E5" s="16"/>
      <c r="F5" s="16"/>
      <c r="G5" s="16"/>
      <c r="H5" s="16"/>
      <c r="I5" s="16"/>
      <c r="J5" s="17"/>
      <c r="K5" s="17"/>
    </row>
    <row r="6" spans="1:11" x14ac:dyDescent="0.2">
      <c r="A6" s="16"/>
      <c r="B6" s="40" t="s">
        <v>20</v>
      </c>
      <c r="C6" s="59">
        <f>1/SIN(D5)</f>
        <v>63.664595306000564</v>
      </c>
      <c r="D6" s="58"/>
      <c r="E6" s="16"/>
      <c r="F6" s="16"/>
      <c r="G6" s="16"/>
      <c r="H6" s="16"/>
      <c r="I6" s="16"/>
      <c r="J6" s="17"/>
      <c r="K6" s="17"/>
    </row>
    <row r="7" spans="1:11" x14ac:dyDescent="0.2">
      <c r="A7" s="16"/>
      <c r="B7" s="42"/>
      <c r="C7" s="42"/>
      <c r="D7" s="42"/>
      <c r="E7" s="16"/>
      <c r="F7" s="16"/>
      <c r="G7" s="16"/>
      <c r="H7" s="16"/>
      <c r="I7" s="16"/>
      <c r="J7" s="17"/>
      <c r="K7" s="17"/>
    </row>
    <row r="8" spans="1:11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79</v>
      </c>
      <c r="H8" s="43" t="s">
        <v>25</v>
      </c>
      <c r="I8" s="43" t="s">
        <v>26</v>
      </c>
      <c r="J8" s="17"/>
      <c r="K8" s="17"/>
    </row>
    <row r="9" spans="1:11" x14ac:dyDescent="0.2">
      <c r="A9" s="16">
        <v>3.2</v>
      </c>
      <c r="B9" s="42">
        <v>196</v>
      </c>
      <c r="C9" s="42">
        <v>17</v>
      </c>
      <c r="D9" s="42"/>
      <c r="E9" s="16"/>
      <c r="F9" s="16">
        <v>4</v>
      </c>
      <c r="G9" s="42" t="s">
        <v>3</v>
      </c>
      <c r="H9" s="60"/>
      <c r="I9" s="45"/>
      <c r="J9" s="17"/>
      <c r="K9" s="17"/>
    </row>
    <row r="10" spans="1:11" x14ac:dyDescent="0.2">
      <c r="A10" s="16">
        <v>3.3</v>
      </c>
      <c r="B10" s="42">
        <v>198</v>
      </c>
      <c r="C10" s="42">
        <v>20</v>
      </c>
      <c r="D10" s="42"/>
      <c r="E10" s="16"/>
      <c r="F10" s="16">
        <v>4</v>
      </c>
      <c r="G10" s="42" t="s">
        <v>3</v>
      </c>
      <c r="H10" s="45">
        <f>A10-A9</f>
        <v>9.9999999999999645E-2</v>
      </c>
      <c r="I10" s="61">
        <f>H10/$C$6</f>
        <v>1.5707317311820621E-3</v>
      </c>
      <c r="J10" s="17"/>
      <c r="K10" s="17"/>
    </row>
    <row r="11" spans="1:11" x14ac:dyDescent="0.2">
      <c r="A11" s="16">
        <v>3.45</v>
      </c>
      <c r="B11" s="42">
        <v>179</v>
      </c>
      <c r="C11" s="42">
        <v>27</v>
      </c>
      <c r="D11" s="42"/>
      <c r="E11" s="16"/>
      <c r="F11" s="16">
        <v>4</v>
      </c>
      <c r="G11" s="42" t="s">
        <v>3</v>
      </c>
      <c r="H11" s="45">
        <f>A11-A10</f>
        <v>0.15000000000000036</v>
      </c>
      <c r="I11" s="61">
        <f t="shared" ref="I11:I12" si="0">H11/$C$6</f>
        <v>2.3560975967731068E-3</v>
      </c>
      <c r="J11" s="17"/>
      <c r="K11" s="17"/>
    </row>
    <row r="12" spans="1:11" x14ac:dyDescent="0.2">
      <c r="A12" s="16">
        <v>3.6</v>
      </c>
      <c r="B12" s="42">
        <v>184</v>
      </c>
      <c r="C12" s="42">
        <v>22</v>
      </c>
      <c r="D12" s="42"/>
      <c r="E12" s="16"/>
      <c r="F12" s="16">
        <v>4</v>
      </c>
      <c r="G12" s="42" t="s">
        <v>3</v>
      </c>
      <c r="H12" s="45">
        <f>A12-A11</f>
        <v>0.14999999999999991</v>
      </c>
      <c r="I12" s="61">
        <f t="shared" si="0"/>
        <v>2.3560975967730998E-3</v>
      </c>
      <c r="J12" s="17"/>
      <c r="K12" s="17"/>
    </row>
    <row r="13" spans="1:11" x14ac:dyDescent="0.2">
      <c r="A13" s="16"/>
      <c r="B13" s="42"/>
      <c r="C13" s="42"/>
      <c r="D13" s="42"/>
      <c r="E13" s="16"/>
      <c r="F13" s="16"/>
      <c r="G13" s="16"/>
      <c r="H13" s="45"/>
      <c r="I13" s="45"/>
      <c r="J13" s="17"/>
      <c r="K13" s="17"/>
    </row>
    <row r="14" spans="1:11" x14ac:dyDescent="0.2">
      <c r="A14" s="6"/>
      <c r="B14" s="30"/>
      <c r="C14" s="30"/>
      <c r="D14" s="30"/>
      <c r="E14" s="6"/>
      <c r="F14" s="6"/>
      <c r="G14" s="6"/>
      <c r="H14" s="20"/>
      <c r="I14" s="20"/>
    </row>
    <row r="15" spans="1:11" x14ac:dyDescent="0.2">
      <c r="A15" s="6"/>
      <c r="B15" s="30"/>
      <c r="C15" s="30"/>
      <c r="D15" s="30"/>
      <c r="E15" s="6"/>
      <c r="F15" s="6"/>
      <c r="G15" s="6"/>
      <c r="H15" s="20"/>
      <c r="I15" s="20"/>
    </row>
    <row r="16" spans="1:11" x14ac:dyDescent="0.2">
      <c r="A16" s="6"/>
      <c r="B16" s="30"/>
      <c r="C16" s="30"/>
      <c r="D16" s="30"/>
      <c r="E16" s="6"/>
      <c r="F16" s="6"/>
      <c r="G16" s="6"/>
      <c r="H16" s="20"/>
      <c r="I16" s="20"/>
    </row>
    <row r="17" spans="1:9" x14ac:dyDescent="0.2">
      <c r="A17" s="6"/>
      <c r="B17" s="30"/>
      <c r="C17" s="30"/>
      <c r="D17" s="30"/>
      <c r="E17" s="6"/>
      <c r="F17" s="6"/>
      <c r="G17" s="6"/>
      <c r="H17" s="20"/>
      <c r="I17" s="20"/>
    </row>
    <row r="18" spans="1:9" x14ac:dyDescent="0.2">
      <c r="A18" s="6"/>
      <c r="B18" s="30"/>
      <c r="C18" s="30"/>
      <c r="D18" s="30"/>
      <c r="E18" s="6"/>
      <c r="F18" s="6"/>
      <c r="G18" s="6"/>
      <c r="H18" s="20"/>
      <c r="I18" s="20"/>
    </row>
    <row r="19" spans="1:9" x14ac:dyDescent="0.2">
      <c r="A19" s="6"/>
      <c r="B19" s="30"/>
      <c r="C19" s="30"/>
      <c r="D19" s="30"/>
      <c r="E19" s="6"/>
      <c r="F19" s="6"/>
      <c r="G19" s="6"/>
      <c r="H19" s="20"/>
      <c r="I19" s="20"/>
    </row>
    <row r="20" spans="1:9" x14ac:dyDescent="0.2">
      <c r="A20" s="6"/>
      <c r="B20" s="30"/>
      <c r="C20" s="30"/>
      <c r="D20" s="30"/>
      <c r="E20" s="6"/>
      <c r="F20" s="6"/>
      <c r="G20" s="6"/>
      <c r="H20" s="20"/>
      <c r="I20" s="20"/>
    </row>
    <row r="21" spans="1:9" x14ac:dyDescent="0.2">
      <c r="A21" s="6"/>
      <c r="B21" s="30"/>
      <c r="C21" s="30"/>
      <c r="D21" s="30"/>
      <c r="E21" s="6"/>
      <c r="F21" s="6"/>
      <c r="G21" s="6"/>
      <c r="H21" s="20"/>
      <c r="I21" s="20"/>
    </row>
    <row r="22" spans="1:9" x14ac:dyDescent="0.2">
      <c r="A22" s="6"/>
      <c r="B22" s="30"/>
      <c r="C22" s="30"/>
      <c r="D22" s="30"/>
      <c r="E22" s="6"/>
      <c r="F22" s="6"/>
      <c r="G22" s="6"/>
      <c r="H22" s="20"/>
      <c r="I22" s="20"/>
    </row>
    <row r="23" spans="1:9" x14ac:dyDescent="0.2">
      <c r="A23" s="6"/>
      <c r="B23" s="30"/>
      <c r="C23" s="30"/>
      <c r="D23" s="30"/>
      <c r="E23" s="6"/>
      <c r="F23" s="6"/>
      <c r="G23" s="6"/>
      <c r="H23" s="20"/>
      <c r="I23" s="20"/>
    </row>
    <row r="24" spans="1:9" x14ac:dyDescent="0.2">
      <c r="A24" s="6"/>
      <c r="B24" s="30"/>
      <c r="C24" s="30"/>
      <c r="D24" s="30"/>
      <c r="E24" s="6"/>
      <c r="F24" s="6"/>
      <c r="G24" s="6"/>
      <c r="H24" s="20"/>
      <c r="I24" s="20"/>
    </row>
    <row r="25" spans="1:9" x14ac:dyDescent="0.2">
      <c r="A25" s="6"/>
      <c r="B25" s="30"/>
      <c r="C25" s="30"/>
      <c r="D25" s="30"/>
      <c r="E25" s="6"/>
      <c r="F25" s="6"/>
      <c r="G25" s="6"/>
      <c r="H25" s="20"/>
      <c r="I25" s="20"/>
    </row>
    <row r="26" spans="1:9" x14ac:dyDescent="0.2">
      <c r="A26" s="6"/>
      <c r="B26" s="30"/>
      <c r="C26" s="30"/>
      <c r="D26" s="30"/>
      <c r="E26" s="6"/>
      <c r="F26" s="6"/>
      <c r="G26" s="6"/>
      <c r="H26" s="20"/>
      <c r="I26" s="20"/>
    </row>
    <row r="27" spans="1:9" x14ac:dyDescent="0.2">
      <c r="A27" s="6"/>
      <c r="B27" s="30"/>
      <c r="C27" s="30"/>
      <c r="D27" s="30"/>
      <c r="E27" s="6"/>
      <c r="F27" s="6"/>
      <c r="G27" s="6"/>
      <c r="H27" s="20"/>
      <c r="I27" s="20"/>
    </row>
    <row r="28" spans="1:9" x14ac:dyDescent="0.2">
      <c r="A28" s="6"/>
      <c r="B28" s="30"/>
      <c r="C28" s="30"/>
      <c r="D28" s="30"/>
      <c r="E28" s="6"/>
      <c r="F28" s="6"/>
      <c r="G28" s="6"/>
      <c r="H28" s="20"/>
      <c r="I28" s="20"/>
    </row>
    <row r="29" spans="1:9" x14ac:dyDescent="0.2">
      <c r="A29" s="6"/>
      <c r="B29" s="30"/>
      <c r="C29" s="30"/>
      <c r="D29" s="30"/>
      <c r="E29" s="6"/>
      <c r="F29" s="6"/>
      <c r="G29" s="6"/>
      <c r="H29" s="20"/>
      <c r="I29" s="20"/>
    </row>
    <row r="30" spans="1:9" x14ac:dyDescent="0.2">
      <c r="A30" s="6"/>
      <c r="B30" s="30"/>
      <c r="C30" s="30"/>
      <c r="D30" s="30"/>
      <c r="E30" s="6"/>
      <c r="F30" s="6"/>
      <c r="G30" s="6"/>
      <c r="H30" s="20"/>
      <c r="I30" s="20"/>
    </row>
    <row r="31" spans="1:9" x14ac:dyDescent="0.2">
      <c r="A31" s="6"/>
      <c r="B31" s="30"/>
      <c r="C31" s="30"/>
      <c r="D31" s="30"/>
      <c r="E31" s="6"/>
      <c r="F31" s="6"/>
      <c r="G31" s="6"/>
      <c r="H31" s="20"/>
      <c r="I31" s="20"/>
    </row>
    <row r="32" spans="1:9" x14ac:dyDescent="0.2">
      <c r="A32" s="6"/>
      <c r="B32" s="30"/>
      <c r="C32" s="30"/>
      <c r="D32" s="57"/>
      <c r="E32" s="6"/>
      <c r="F32" s="6"/>
      <c r="G32" s="6"/>
      <c r="H32" s="20"/>
      <c r="I32" s="20"/>
    </row>
    <row r="33" spans="1:9" x14ac:dyDescent="0.2">
      <c r="A33" s="6"/>
      <c r="B33" s="30"/>
      <c r="C33" s="30"/>
      <c r="D33" s="57"/>
      <c r="E33" s="6"/>
      <c r="F33" s="6"/>
      <c r="G33" s="6"/>
      <c r="H33" s="20"/>
      <c r="I33" s="20"/>
    </row>
    <row r="34" spans="1:9" x14ac:dyDescent="0.2">
      <c r="A34" s="6"/>
      <c r="B34" s="30"/>
      <c r="C34" s="30"/>
      <c r="D34" s="30"/>
      <c r="E34" s="6"/>
      <c r="F34" s="6"/>
      <c r="G34" s="6"/>
      <c r="H34" s="20"/>
      <c r="I34" s="20"/>
    </row>
    <row r="35" spans="1:9" x14ac:dyDescent="0.2">
      <c r="A35" s="6"/>
      <c r="B35" s="30"/>
      <c r="C35" s="30"/>
      <c r="D35" s="30"/>
      <c r="E35" s="6"/>
      <c r="F35" s="6"/>
      <c r="G35" s="6"/>
      <c r="H35" s="20"/>
      <c r="I35" s="20"/>
    </row>
    <row r="36" spans="1:9" x14ac:dyDescent="0.2">
      <c r="A36" s="6"/>
      <c r="B36" s="30"/>
      <c r="C36" s="30"/>
      <c r="D36" s="30"/>
      <c r="E36" s="6"/>
      <c r="F36" s="6"/>
      <c r="G36" s="6"/>
      <c r="H36" s="20"/>
      <c r="I36" s="20"/>
    </row>
    <row r="37" spans="1:9" x14ac:dyDescent="0.2">
      <c r="A37" s="6"/>
      <c r="B37" s="30"/>
      <c r="C37" s="30"/>
      <c r="D37" s="30"/>
      <c r="E37" s="6"/>
      <c r="F37" s="6"/>
      <c r="G37" s="6"/>
      <c r="H37" s="20"/>
      <c r="I37" s="20"/>
    </row>
    <row r="38" spans="1:9" x14ac:dyDescent="0.2">
      <c r="A38" s="6"/>
      <c r="B38" s="30"/>
      <c r="C38" s="30"/>
      <c r="D38" s="30"/>
      <c r="E38" s="6"/>
      <c r="F38" s="6"/>
      <c r="G38" s="6"/>
      <c r="H38" s="20"/>
      <c r="I38" s="20"/>
    </row>
    <row r="39" spans="1:9" x14ac:dyDescent="0.2">
      <c r="A39" s="6"/>
      <c r="B39" s="30"/>
      <c r="C39" s="30"/>
      <c r="D39" s="30"/>
      <c r="E39" s="6"/>
      <c r="F39" s="6"/>
      <c r="G39" s="6"/>
      <c r="H39" s="20"/>
      <c r="I39" s="20"/>
    </row>
    <row r="40" spans="1:9" x14ac:dyDescent="0.2">
      <c r="A40" s="6"/>
      <c r="B40" s="30"/>
      <c r="C40" s="30"/>
      <c r="D40" s="30"/>
      <c r="E40" s="6"/>
      <c r="F40" s="6"/>
      <c r="G40" s="6"/>
      <c r="H40" s="20"/>
      <c r="I40" s="20"/>
    </row>
    <row r="41" spans="1:9" x14ac:dyDescent="0.2">
      <c r="A41" s="6"/>
      <c r="B41" s="30"/>
      <c r="C41" s="30"/>
      <c r="D41" s="30"/>
      <c r="E41" s="6"/>
      <c r="F41" s="6"/>
      <c r="G41" s="6"/>
      <c r="H41" s="20"/>
      <c r="I41" s="20"/>
    </row>
    <row r="42" spans="1:9" x14ac:dyDescent="0.2">
      <c r="A42" s="6"/>
      <c r="B42" s="30"/>
      <c r="C42" s="30"/>
      <c r="D42" s="30"/>
      <c r="E42" s="6"/>
      <c r="F42" s="6"/>
      <c r="G42" s="6"/>
      <c r="H42" s="20"/>
      <c r="I42" s="20"/>
    </row>
    <row r="43" spans="1:9" x14ac:dyDescent="0.2">
      <c r="A43" s="6"/>
      <c r="B43" s="30"/>
      <c r="C43" s="30"/>
      <c r="D43" s="30"/>
      <c r="E43" s="6"/>
      <c r="F43" s="6"/>
      <c r="G43" s="6"/>
      <c r="H43" s="20"/>
      <c r="I43" s="20"/>
    </row>
    <row r="44" spans="1:9" x14ac:dyDescent="0.2">
      <c r="A44" s="6"/>
      <c r="B44" s="30"/>
      <c r="C44" s="30"/>
      <c r="D44" s="30"/>
      <c r="E44" s="6"/>
      <c r="F44" s="6"/>
      <c r="G44" s="6"/>
      <c r="H44" s="20"/>
      <c r="I44" s="20"/>
    </row>
    <row r="45" spans="1:9" x14ac:dyDescent="0.2">
      <c r="A45" s="6"/>
      <c r="B45" s="30"/>
      <c r="C45" s="30"/>
      <c r="D45" s="30"/>
      <c r="E45" s="6"/>
      <c r="F45" s="6"/>
      <c r="G45" s="6"/>
      <c r="H45" s="20"/>
      <c r="I45" s="20"/>
    </row>
    <row r="46" spans="1:9" x14ac:dyDescent="0.2">
      <c r="A46" s="6"/>
      <c r="B46" s="30"/>
      <c r="C46" s="30"/>
      <c r="D46" s="30"/>
      <c r="E46" s="6"/>
      <c r="F46" s="6"/>
      <c r="G46" s="6"/>
      <c r="H46" s="20"/>
      <c r="I46" s="20"/>
    </row>
    <row r="47" spans="1:9" x14ac:dyDescent="0.2">
      <c r="A47" s="6"/>
      <c r="B47" s="30"/>
      <c r="C47" s="30"/>
      <c r="D47" s="30"/>
      <c r="E47" s="6"/>
      <c r="F47" s="6"/>
      <c r="G47" s="6"/>
      <c r="H47" s="20"/>
      <c r="I47" s="20"/>
    </row>
    <row r="48" spans="1:9" x14ac:dyDescent="0.2">
      <c r="A48" s="6"/>
      <c r="B48" s="30"/>
      <c r="C48" s="30"/>
      <c r="D48" s="30"/>
      <c r="E48" s="6"/>
      <c r="F48" s="6"/>
      <c r="G48" s="6"/>
      <c r="H48" s="20"/>
      <c r="I48" s="20"/>
    </row>
    <row r="49" spans="1:9" x14ac:dyDescent="0.2">
      <c r="A49" s="6"/>
      <c r="B49" s="30"/>
      <c r="C49" s="30"/>
      <c r="D49" s="30"/>
      <c r="E49" s="6"/>
      <c r="F49" s="6"/>
      <c r="G49" s="6"/>
      <c r="H49" s="20"/>
      <c r="I49" s="20"/>
    </row>
    <row r="50" spans="1:9" x14ac:dyDescent="0.2">
      <c r="A50" s="6"/>
      <c r="B50" s="30"/>
      <c r="C50" s="30"/>
      <c r="D50" s="30"/>
      <c r="E50" s="6"/>
      <c r="F50" s="6"/>
      <c r="G50" s="6"/>
      <c r="H50" s="20"/>
      <c r="I50" s="20"/>
    </row>
    <row r="51" spans="1:9" x14ac:dyDescent="0.2">
      <c r="A51" s="6"/>
      <c r="B51" s="30"/>
      <c r="C51" s="30"/>
      <c r="D51" s="30"/>
      <c r="E51" s="6"/>
      <c r="F51" s="6"/>
      <c r="G51" s="6"/>
      <c r="H51" s="20"/>
      <c r="I51" s="20"/>
    </row>
    <row r="52" spans="1:9" x14ac:dyDescent="0.2">
      <c r="A52" s="6"/>
      <c r="B52" s="30"/>
      <c r="C52" s="30"/>
      <c r="D52" s="30"/>
      <c r="E52" s="6"/>
      <c r="F52" s="6"/>
      <c r="G52" s="6"/>
      <c r="H52" s="20"/>
      <c r="I52" s="20"/>
    </row>
    <row r="53" spans="1:9" x14ac:dyDescent="0.2">
      <c r="A53" s="6"/>
      <c r="B53" s="30"/>
      <c r="C53" s="30"/>
      <c r="D53" s="30"/>
      <c r="E53" s="6"/>
      <c r="F53" s="6"/>
      <c r="G53" s="6"/>
      <c r="H53" s="20"/>
      <c r="I53" s="20"/>
    </row>
    <row r="54" spans="1:9" x14ac:dyDescent="0.2">
      <c r="A54" s="6"/>
      <c r="B54" s="30"/>
      <c r="C54" s="30"/>
      <c r="D54" s="30"/>
      <c r="E54" s="6"/>
      <c r="F54" s="6"/>
      <c r="G54" s="6"/>
      <c r="H54" s="20"/>
      <c r="I54" s="20"/>
    </row>
    <row r="55" spans="1:9" x14ac:dyDescent="0.2">
      <c r="A55" s="6"/>
      <c r="B55" s="30"/>
      <c r="C55" s="30"/>
      <c r="D55" s="30"/>
      <c r="E55" s="6"/>
      <c r="F55" s="6"/>
      <c r="G55" s="6"/>
      <c r="H55" s="20"/>
      <c r="I55" s="20"/>
    </row>
    <row r="56" spans="1:9" x14ac:dyDescent="0.2">
      <c r="A56" s="6"/>
      <c r="B56" s="30"/>
      <c r="C56" s="30"/>
      <c r="D56" s="30"/>
      <c r="E56" s="6"/>
      <c r="F56" s="6"/>
      <c r="G56" s="6"/>
      <c r="H56" s="20"/>
      <c r="I56" s="20"/>
    </row>
    <row r="57" spans="1:9" x14ac:dyDescent="0.2">
      <c r="A57" s="6"/>
      <c r="B57" s="30"/>
      <c r="C57" s="30"/>
      <c r="D57" s="30"/>
      <c r="E57" s="6"/>
      <c r="F57" s="6"/>
      <c r="G57" s="6"/>
      <c r="H57" s="20"/>
      <c r="I57" s="20"/>
    </row>
    <row r="58" spans="1:9" x14ac:dyDescent="0.2">
      <c r="A58" s="6"/>
      <c r="B58" s="30"/>
      <c r="C58" s="30"/>
      <c r="D58" s="30"/>
      <c r="E58" s="6"/>
      <c r="F58" s="6"/>
      <c r="G58" s="6"/>
      <c r="H58" s="20"/>
      <c r="I58" s="20"/>
    </row>
    <row r="59" spans="1:9" x14ac:dyDescent="0.2">
      <c r="A59" s="6"/>
      <c r="B59" s="30"/>
      <c r="C59" s="30"/>
      <c r="D59" s="30"/>
      <c r="E59" s="6"/>
      <c r="F59" s="6"/>
      <c r="G59" s="6"/>
      <c r="H59" s="20"/>
      <c r="I59" s="20"/>
    </row>
    <row r="60" spans="1:9" x14ac:dyDescent="0.2">
      <c r="A60" s="6"/>
      <c r="B60" s="30"/>
      <c r="C60" s="30"/>
      <c r="D60" s="30"/>
      <c r="E60" s="6"/>
      <c r="F60" s="6"/>
      <c r="G60" s="6"/>
      <c r="H60" s="20"/>
      <c r="I60" s="20"/>
    </row>
    <row r="61" spans="1:9" x14ac:dyDescent="0.2">
      <c r="A61" s="6"/>
      <c r="B61" s="30"/>
      <c r="C61" s="30"/>
      <c r="D61" s="30"/>
      <c r="E61" s="6"/>
      <c r="F61" s="6"/>
      <c r="G61" s="6"/>
      <c r="H61" s="20"/>
      <c r="I61" s="20"/>
    </row>
    <row r="62" spans="1:9" x14ac:dyDescent="0.2">
      <c r="A62" s="6"/>
      <c r="B62" s="30"/>
      <c r="C62" s="30"/>
      <c r="D62" s="30"/>
      <c r="E62" s="6"/>
      <c r="F62" s="6"/>
      <c r="G62" s="6"/>
      <c r="H62" s="20"/>
      <c r="I62" s="20"/>
    </row>
    <row r="63" spans="1:9" x14ac:dyDescent="0.2">
      <c r="A63" s="6"/>
      <c r="B63" s="30"/>
      <c r="C63" s="30"/>
      <c r="D63" s="30"/>
      <c r="E63" s="6"/>
      <c r="F63" s="6"/>
      <c r="G63" s="6"/>
      <c r="H63" s="20"/>
      <c r="I63" s="20"/>
    </row>
    <row r="64" spans="1:9" x14ac:dyDescent="0.2">
      <c r="A64" s="6"/>
      <c r="B64" s="30"/>
      <c r="C64" s="30"/>
      <c r="D64" s="30"/>
      <c r="E64" s="6"/>
      <c r="F64" s="6"/>
      <c r="G64" s="6"/>
      <c r="H64" s="20"/>
      <c r="I64" s="20"/>
    </row>
    <row r="65" spans="1:9" x14ac:dyDescent="0.2">
      <c r="A65" s="6"/>
      <c r="B65" s="30"/>
      <c r="C65" s="30"/>
      <c r="D65" s="30"/>
      <c r="E65" s="6"/>
      <c r="F65" s="6"/>
      <c r="G65" s="6"/>
      <c r="H65" s="20"/>
      <c r="I65" s="20"/>
    </row>
    <row r="66" spans="1:9" x14ac:dyDescent="0.2">
      <c r="A66" s="6"/>
      <c r="B66" s="30"/>
      <c r="C66" s="30"/>
      <c r="D66" s="30"/>
      <c r="E66" s="6"/>
      <c r="F66" s="6"/>
      <c r="G66" s="6"/>
      <c r="H66" s="20"/>
      <c r="I66" s="20"/>
    </row>
    <row r="67" spans="1:9" x14ac:dyDescent="0.2">
      <c r="A67" s="6"/>
      <c r="B67" s="30"/>
      <c r="C67" s="30"/>
      <c r="D67" s="30"/>
      <c r="E67" s="6"/>
      <c r="F67" s="6"/>
      <c r="G67" s="6"/>
      <c r="H67" s="20"/>
      <c r="I67" s="20"/>
    </row>
    <row r="68" spans="1:9" x14ac:dyDescent="0.2">
      <c r="A68" s="6"/>
      <c r="B68" s="30"/>
      <c r="C68" s="30"/>
      <c r="D68" s="30"/>
      <c r="E68" s="6"/>
      <c r="F68" s="6"/>
      <c r="G68" s="6"/>
      <c r="H68" s="20"/>
      <c r="I68" s="20"/>
    </row>
    <row r="69" spans="1:9" x14ac:dyDescent="0.2">
      <c r="A69" s="6"/>
      <c r="B69" s="30"/>
      <c r="C69" s="30"/>
      <c r="D69" s="30"/>
      <c r="E69" s="6"/>
      <c r="F69" s="6"/>
      <c r="G69" s="6"/>
      <c r="H69" s="20"/>
      <c r="I69" s="20"/>
    </row>
    <row r="70" spans="1:9" x14ac:dyDescent="0.2">
      <c r="A70" s="6"/>
      <c r="B70" s="30"/>
      <c r="C70" s="30"/>
      <c r="D70" s="30"/>
      <c r="E70" s="6"/>
      <c r="F70" s="6"/>
      <c r="G70" s="6"/>
      <c r="H70" s="20"/>
      <c r="I70" s="20"/>
    </row>
    <row r="71" spans="1:9" x14ac:dyDescent="0.2">
      <c r="A71" s="6"/>
      <c r="B71" s="30"/>
      <c r="C71" s="30"/>
      <c r="D71" s="30"/>
      <c r="E71" s="6"/>
      <c r="F71" s="6"/>
      <c r="G71" s="6"/>
      <c r="H71" s="20"/>
      <c r="I71" s="20"/>
    </row>
    <row r="72" spans="1:9" x14ac:dyDescent="0.2">
      <c r="A72" s="6"/>
      <c r="B72" s="30"/>
      <c r="C72" s="30"/>
      <c r="D72" s="30"/>
      <c r="E72" s="6"/>
      <c r="F72" s="6"/>
      <c r="G72" s="6"/>
      <c r="H72" s="20"/>
      <c r="I72" s="20"/>
    </row>
    <row r="73" spans="1:9" x14ac:dyDescent="0.2">
      <c r="A73" s="6"/>
      <c r="B73" s="30"/>
      <c r="C73" s="30"/>
      <c r="D73" s="30"/>
      <c r="E73" s="6"/>
      <c r="F73" s="6"/>
      <c r="G73" s="6"/>
      <c r="H73" s="20"/>
      <c r="I73" s="20"/>
    </row>
    <row r="74" spans="1:9" x14ac:dyDescent="0.2">
      <c r="A74" s="6"/>
      <c r="B74" s="30"/>
      <c r="C74" s="30"/>
      <c r="D74" s="30"/>
      <c r="E74" s="6"/>
      <c r="F74" s="6"/>
      <c r="G74" s="6"/>
      <c r="H74" s="20"/>
      <c r="I74" s="20"/>
    </row>
    <row r="75" spans="1:9" x14ac:dyDescent="0.2">
      <c r="A75" s="6"/>
      <c r="B75" s="30"/>
      <c r="C75" s="30"/>
      <c r="D75" s="30"/>
      <c r="E75" s="6"/>
      <c r="F75" s="6"/>
      <c r="G75" s="6"/>
      <c r="H75" s="20"/>
      <c r="I75" s="20"/>
    </row>
    <row r="76" spans="1:9" x14ac:dyDescent="0.2">
      <c r="A76" s="6"/>
      <c r="B76" s="30"/>
      <c r="C76" s="30"/>
      <c r="D76" s="30"/>
      <c r="E76" s="6"/>
      <c r="F76" s="6"/>
      <c r="G76" s="6"/>
      <c r="H76" s="20"/>
      <c r="I76" s="20"/>
    </row>
    <row r="77" spans="1:9" x14ac:dyDescent="0.2">
      <c r="A77" s="6"/>
      <c r="B77" s="30"/>
      <c r="C77" s="30"/>
      <c r="D77" s="30"/>
      <c r="E77" s="6"/>
      <c r="F77" s="6"/>
      <c r="G77" s="6"/>
      <c r="H77" s="20"/>
      <c r="I77" s="20"/>
    </row>
    <row r="78" spans="1:9" x14ac:dyDescent="0.2">
      <c r="A78" s="6"/>
      <c r="B78" s="30"/>
      <c r="C78" s="30"/>
      <c r="D78" s="30"/>
      <c r="E78" s="6"/>
      <c r="F78" s="6"/>
      <c r="G78" s="6"/>
      <c r="H78" s="20"/>
      <c r="I78" s="20"/>
    </row>
    <row r="79" spans="1:9" x14ac:dyDescent="0.2">
      <c r="A79" s="6"/>
      <c r="B79" s="30"/>
      <c r="C79" s="30"/>
      <c r="D79" s="30"/>
      <c r="E79" s="6"/>
      <c r="F79" s="6"/>
      <c r="G79" s="6"/>
      <c r="H79" s="20"/>
      <c r="I79" s="20"/>
    </row>
    <row r="80" spans="1:9" x14ac:dyDescent="0.2">
      <c r="A80" s="6"/>
      <c r="B80" s="30"/>
      <c r="C80" s="30"/>
      <c r="D80" s="30"/>
      <c r="E80" s="6"/>
      <c r="F80" s="6"/>
      <c r="G80" s="6"/>
      <c r="H80" s="20"/>
      <c r="I80" s="20"/>
    </row>
    <row r="81" spans="1:9" x14ac:dyDescent="0.2">
      <c r="A81" s="6"/>
      <c r="B81" s="30"/>
      <c r="C81" s="30"/>
      <c r="D81" s="30"/>
      <c r="E81" s="6"/>
      <c r="F81" s="6"/>
      <c r="G81" s="6"/>
      <c r="H81" s="20"/>
      <c r="I81" s="20"/>
    </row>
    <row r="82" spans="1:9" x14ac:dyDescent="0.2">
      <c r="A82" s="6"/>
      <c r="B82" s="30"/>
      <c r="C82" s="30"/>
      <c r="D82" s="30"/>
      <c r="E82" s="6"/>
      <c r="F82" s="6"/>
      <c r="G82" s="6"/>
      <c r="H82" s="20"/>
      <c r="I82" s="20"/>
    </row>
    <row r="83" spans="1:9" x14ac:dyDescent="0.2">
      <c r="A83" s="6"/>
      <c r="B83" s="30"/>
      <c r="C83" s="30"/>
      <c r="D83" s="30"/>
      <c r="E83" s="6"/>
      <c r="F83" s="6"/>
      <c r="G83" s="6"/>
      <c r="H83" s="20"/>
      <c r="I83" s="20"/>
    </row>
    <row r="84" spans="1:9" x14ac:dyDescent="0.2">
      <c r="A84" s="6"/>
      <c r="B84" s="30"/>
      <c r="C84" s="30"/>
      <c r="D84" s="30"/>
      <c r="E84" s="6"/>
      <c r="F84" s="6"/>
      <c r="G84" s="6"/>
      <c r="H84" s="20"/>
      <c r="I84" s="20"/>
    </row>
    <row r="85" spans="1:9" x14ac:dyDescent="0.2">
      <c r="A85" s="6"/>
      <c r="B85" s="30"/>
      <c r="C85" s="30"/>
      <c r="D85" s="30"/>
      <c r="E85" s="6"/>
      <c r="F85" s="6"/>
      <c r="G85" s="6"/>
      <c r="H85" s="20"/>
      <c r="I85" s="20"/>
    </row>
    <row r="86" spans="1:9" x14ac:dyDescent="0.2">
      <c r="A86" s="6"/>
      <c r="B86" s="30"/>
      <c r="C86" s="30"/>
      <c r="D86" s="30"/>
      <c r="E86" s="6"/>
      <c r="F86" s="6"/>
      <c r="G86" s="6"/>
      <c r="H86" s="20"/>
      <c r="I86" s="20"/>
    </row>
    <row r="87" spans="1:9" x14ac:dyDescent="0.2">
      <c r="A87" s="6"/>
      <c r="B87" s="30"/>
      <c r="C87" s="30"/>
      <c r="D87" s="30"/>
      <c r="E87" s="6"/>
      <c r="F87" s="6"/>
      <c r="G87" s="6"/>
      <c r="H87" s="20"/>
      <c r="I87" s="20"/>
    </row>
    <row r="88" spans="1:9" x14ac:dyDescent="0.2">
      <c r="A88" s="6"/>
      <c r="B88" s="30"/>
      <c r="C88" s="30"/>
      <c r="D88" s="30"/>
      <c r="E88" s="6"/>
      <c r="F88" s="6"/>
      <c r="G88" s="6"/>
      <c r="H88" s="20"/>
      <c r="I88" s="20"/>
    </row>
    <row r="89" spans="1:9" x14ac:dyDescent="0.2">
      <c r="A89" s="6"/>
      <c r="B89" s="30"/>
      <c r="C89" s="30"/>
      <c r="D89" s="30"/>
      <c r="E89" s="6"/>
      <c r="F89" s="6"/>
      <c r="G89" s="6"/>
      <c r="H89" s="20"/>
      <c r="I89" s="20"/>
    </row>
    <row r="90" spans="1:9" x14ac:dyDescent="0.2">
      <c r="A90" s="6"/>
      <c r="B90" s="30"/>
      <c r="C90" s="30"/>
      <c r="D90" s="30"/>
      <c r="E90" s="6"/>
      <c r="F90" s="6"/>
      <c r="G90" s="6"/>
      <c r="H90" s="20"/>
      <c r="I90" s="20"/>
    </row>
    <row r="91" spans="1:9" x14ac:dyDescent="0.2">
      <c r="A91" s="6"/>
      <c r="B91" s="30"/>
      <c r="C91" s="30"/>
      <c r="D91" s="30"/>
      <c r="E91" s="6"/>
      <c r="F91" s="6"/>
      <c r="G91" s="6"/>
      <c r="H91" s="20"/>
      <c r="I91" s="20"/>
    </row>
    <row r="92" spans="1:9" x14ac:dyDescent="0.2">
      <c r="A92" s="6"/>
      <c r="B92" s="30"/>
      <c r="C92" s="30"/>
      <c r="D92" s="30"/>
      <c r="E92" s="6"/>
      <c r="F92" s="6"/>
      <c r="G92" s="6"/>
      <c r="H92" s="20"/>
      <c r="I92" s="20"/>
    </row>
    <row r="93" spans="1:9" x14ac:dyDescent="0.2">
      <c r="H93" s="20"/>
      <c r="I93" s="20"/>
    </row>
    <row r="94" spans="1:9" x14ac:dyDescent="0.2">
      <c r="H94" s="20"/>
      <c r="I94" s="20"/>
    </row>
    <row r="95" spans="1:9" x14ac:dyDescent="0.2">
      <c r="H95" s="20"/>
      <c r="I95" s="20"/>
    </row>
    <row r="96" spans="1:9" x14ac:dyDescent="0.2">
      <c r="H96" s="20"/>
      <c r="I96" s="20"/>
    </row>
    <row r="97" spans="8:9" x14ac:dyDescent="0.2">
      <c r="H97" s="20"/>
      <c r="I97" s="20"/>
    </row>
    <row r="98" spans="8:9" x14ac:dyDescent="0.2">
      <c r="H98" s="20"/>
      <c r="I98" s="20"/>
    </row>
    <row r="99" spans="8:9" x14ac:dyDescent="0.2">
      <c r="H99" s="20"/>
      <c r="I99" s="20"/>
    </row>
    <row r="100" spans="8:9" x14ac:dyDescent="0.2">
      <c r="H100" s="20"/>
      <c r="I100" s="20"/>
    </row>
  </sheetData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98"/>
  <sheetViews>
    <sheetView workbookViewId="0">
      <selection activeCell="F24" sqref="F24"/>
    </sheetView>
  </sheetViews>
  <sheetFormatPr baseColWidth="10" defaultRowHeight="12.75" x14ac:dyDescent="0.2"/>
  <cols>
    <col min="1" max="1" width="14.140625" style="16" customWidth="1"/>
    <col min="2" max="2" width="25.85546875" style="42" customWidth="1"/>
    <col min="3" max="3" width="14.85546875" style="42" customWidth="1"/>
    <col min="4" max="4" width="24.140625" style="42" customWidth="1"/>
    <col min="5" max="5" width="17.85546875" style="16" customWidth="1"/>
    <col min="6" max="6" width="13.5703125" style="16" customWidth="1"/>
    <col min="7" max="9" width="11.42578125" style="16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34</v>
      </c>
      <c r="C2" s="42">
        <v>233</v>
      </c>
      <c r="D2" s="42">
        <v>14</v>
      </c>
      <c r="E2" s="42"/>
    </row>
    <row r="3" spans="1:9" x14ac:dyDescent="0.2">
      <c r="B3" s="48" t="s">
        <v>31</v>
      </c>
      <c r="C3" s="42">
        <v>152</v>
      </c>
      <c r="D3" s="42">
        <v>26</v>
      </c>
      <c r="E3" s="149" t="s">
        <v>13</v>
      </c>
    </row>
    <row r="4" spans="1:9" x14ac:dyDescent="0.2">
      <c r="B4" s="50" t="s">
        <v>32</v>
      </c>
      <c r="C4" s="42">
        <v>152</v>
      </c>
      <c r="D4" s="62">
        <v>26</v>
      </c>
      <c r="E4" s="149"/>
    </row>
    <row r="5" spans="1:9" x14ac:dyDescent="0.2">
      <c r="B5" s="40" t="s">
        <v>12</v>
      </c>
      <c r="C5" s="42">
        <v>8.6999999999999993</v>
      </c>
      <c r="D5" s="58">
        <f>RADIANS(C5)</f>
        <v>0.15184364492350666</v>
      </c>
    </row>
    <row r="6" spans="1:9" x14ac:dyDescent="0.2">
      <c r="B6" s="40" t="s">
        <v>20</v>
      </c>
      <c r="C6" s="59">
        <f>1/SIN(D5)</f>
        <v>6.6110972978039504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79</v>
      </c>
      <c r="H8" s="43" t="s">
        <v>25</v>
      </c>
      <c r="I8" s="43" t="s">
        <v>26</v>
      </c>
    </row>
    <row r="9" spans="1:9" x14ac:dyDescent="0.2">
      <c r="A9" s="16">
        <v>7.2</v>
      </c>
      <c r="B9" s="42">
        <v>158</v>
      </c>
      <c r="C9" s="42">
        <v>28</v>
      </c>
      <c r="D9" s="42">
        <v>4</v>
      </c>
      <c r="E9" s="16">
        <v>3</v>
      </c>
      <c r="F9" s="16">
        <v>5</v>
      </c>
      <c r="G9" s="42" t="s">
        <v>3</v>
      </c>
      <c r="H9" s="45"/>
      <c r="I9" s="45"/>
    </row>
    <row r="10" spans="1:9" x14ac:dyDescent="0.2">
      <c r="A10" s="16">
        <v>9.6999999999999993</v>
      </c>
      <c r="B10" s="42">
        <v>145</v>
      </c>
      <c r="C10" s="42">
        <v>24</v>
      </c>
      <c r="D10" s="42">
        <v>0.1</v>
      </c>
      <c r="E10" s="16">
        <v>0.5</v>
      </c>
      <c r="F10" s="16">
        <v>5</v>
      </c>
      <c r="G10" s="42" t="s">
        <v>3</v>
      </c>
      <c r="H10" s="45">
        <f>A10-A9</f>
        <v>2.4999999999999991</v>
      </c>
      <c r="I10" s="45">
        <f>H10/$C$6</f>
        <v>0.37815205061804791</v>
      </c>
    </row>
    <row r="11" spans="1:9" x14ac:dyDescent="0.2">
      <c r="H11" s="45"/>
      <c r="I11" s="45"/>
    </row>
    <row r="12" spans="1:9" x14ac:dyDescent="0.2">
      <c r="H12" s="45"/>
      <c r="I12" s="45"/>
    </row>
    <row r="13" spans="1:9" x14ac:dyDescent="0.2">
      <c r="H13" s="45"/>
      <c r="I13" s="45"/>
    </row>
    <row r="14" spans="1:9" x14ac:dyDescent="0.2">
      <c r="H14" s="45"/>
      <c r="I14" s="45"/>
    </row>
    <row r="15" spans="1:9" x14ac:dyDescent="0.2">
      <c r="H15" s="45"/>
      <c r="I15" s="45"/>
    </row>
    <row r="16" spans="1:9" x14ac:dyDescent="0.2">
      <c r="H16" s="45"/>
      <c r="I16" s="45"/>
    </row>
    <row r="17" spans="4:9" x14ac:dyDescent="0.2">
      <c r="H17" s="45"/>
      <c r="I17" s="45"/>
    </row>
    <row r="18" spans="4:9" x14ac:dyDescent="0.2">
      <c r="H18" s="45"/>
      <c r="I18" s="45"/>
    </row>
    <row r="19" spans="4:9" x14ac:dyDescent="0.2">
      <c r="H19" s="45"/>
      <c r="I19" s="45"/>
    </row>
    <row r="20" spans="4:9" x14ac:dyDescent="0.2">
      <c r="H20" s="45"/>
      <c r="I20" s="45"/>
    </row>
    <row r="21" spans="4:9" x14ac:dyDescent="0.2">
      <c r="H21" s="45"/>
      <c r="I21" s="45"/>
    </row>
    <row r="22" spans="4:9" x14ac:dyDescent="0.2">
      <c r="H22" s="45"/>
      <c r="I22" s="45"/>
    </row>
    <row r="23" spans="4:9" x14ac:dyDescent="0.2">
      <c r="H23" s="45"/>
      <c r="I23" s="45"/>
    </row>
    <row r="24" spans="4:9" x14ac:dyDescent="0.2">
      <c r="H24" s="45"/>
      <c r="I24" s="45"/>
    </row>
    <row r="25" spans="4:9" x14ac:dyDescent="0.2">
      <c r="H25" s="45"/>
      <c r="I25" s="45"/>
    </row>
    <row r="26" spans="4:9" x14ac:dyDescent="0.2">
      <c r="H26" s="45"/>
      <c r="I26" s="45"/>
    </row>
    <row r="27" spans="4:9" x14ac:dyDescent="0.2">
      <c r="H27" s="45"/>
      <c r="I27" s="45"/>
    </row>
    <row r="28" spans="4:9" x14ac:dyDescent="0.2">
      <c r="H28" s="45"/>
      <c r="I28" s="45"/>
    </row>
    <row r="29" spans="4:9" x14ac:dyDescent="0.2">
      <c r="H29" s="45"/>
      <c r="I29" s="45"/>
    </row>
    <row r="30" spans="4:9" x14ac:dyDescent="0.2">
      <c r="D30" s="58"/>
      <c r="H30" s="45"/>
      <c r="I30" s="45"/>
    </row>
    <row r="31" spans="4:9" x14ac:dyDescent="0.2">
      <c r="D31" s="58"/>
      <c r="H31" s="45"/>
      <c r="I31" s="45"/>
    </row>
    <row r="32" spans="4:9" x14ac:dyDescent="0.2">
      <c r="H32" s="45"/>
      <c r="I32" s="45"/>
    </row>
    <row r="33" spans="8:9" x14ac:dyDescent="0.2">
      <c r="H33" s="45"/>
      <c r="I33" s="45"/>
    </row>
    <row r="34" spans="8:9" x14ac:dyDescent="0.2">
      <c r="H34" s="45"/>
      <c r="I34" s="45"/>
    </row>
    <row r="35" spans="8:9" x14ac:dyDescent="0.2">
      <c r="H35" s="45"/>
      <c r="I35" s="45"/>
    </row>
    <row r="36" spans="8:9" x14ac:dyDescent="0.2">
      <c r="H36" s="45"/>
      <c r="I36" s="45"/>
    </row>
    <row r="37" spans="8:9" x14ac:dyDescent="0.2">
      <c r="H37" s="45"/>
      <c r="I37" s="45"/>
    </row>
    <row r="38" spans="8:9" x14ac:dyDescent="0.2">
      <c r="H38" s="45"/>
      <c r="I38" s="45"/>
    </row>
    <row r="39" spans="8:9" x14ac:dyDescent="0.2">
      <c r="H39" s="45"/>
      <c r="I39" s="45"/>
    </row>
    <row r="40" spans="8:9" x14ac:dyDescent="0.2">
      <c r="H40" s="45"/>
      <c r="I40" s="45"/>
    </row>
    <row r="41" spans="8:9" x14ac:dyDescent="0.2">
      <c r="H41" s="45"/>
      <c r="I41" s="45"/>
    </row>
    <row r="42" spans="8:9" x14ac:dyDescent="0.2">
      <c r="H42" s="45"/>
      <c r="I42" s="45"/>
    </row>
    <row r="43" spans="8:9" x14ac:dyDescent="0.2">
      <c r="H43" s="45"/>
      <c r="I43" s="45"/>
    </row>
    <row r="44" spans="8:9" x14ac:dyDescent="0.2">
      <c r="H44" s="45"/>
      <c r="I44" s="45"/>
    </row>
    <row r="45" spans="8:9" x14ac:dyDescent="0.2">
      <c r="H45" s="45"/>
      <c r="I45" s="45"/>
    </row>
    <row r="46" spans="8:9" x14ac:dyDescent="0.2">
      <c r="H46" s="45"/>
      <c r="I46" s="45"/>
    </row>
    <row r="47" spans="8:9" x14ac:dyDescent="0.2">
      <c r="H47" s="45"/>
      <c r="I47" s="45"/>
    </row>
    <row r="48" spans="8:9" x14ac:dyDescent="0.2">
      <c r="H48" s="45"/>
      <c r="I48" s="45"/>
    </row>
    <row r="49" spans="8:9" x14ac:dyDescent="0.2">
      <c r="H49" s="45"/>
      <c r="I49" s="45"/>
    </row>
    <row r="50" spans="8:9" x14ac:dyDescent="0.2">
      <c r="H50" s="45"/>
      <c r="I50" s="45"/>
    </row>
    <row r="51" spans="8:9" x14ac:dyDescent="0.2">
      <c r="H51" s="45"/>
      <c r="I51" s="45"/>
    </row>
    <row r="52" spans="8:9" x14ac:dyDescent="0.2">
      <c r="H52" s="45"/>
      <c r="I52" s="45"/>
    </row>
    <row r="53" spans="8:9" x14ac:dyDescent="0.2">
      <c r="H53" s="45"/>
      <c r="I53" s="45"/>
    </row>
    <row r="54" spans="8:9" x14ac:dyDescent="0.2">
      <c r="H54" s="45"/>
      <c r="I54" s="45"/>
    </row>
    <row r="55" spans="8:9" x14ac:dyDescent="0.2">
      <c r="H55" s="45"/>
      <c r="I55" s="45"/>
    </row>
    <row r="56" spans="8:9" x14ac:dyDescent="0.2">
      <c r="H56" s="45"/>
      <c r="I56" s="45"/>
    </row>
    <row r="57" spans="8:9" x14ac:dyDescent="0.2">
      <c r="H57" s="45"/>
      <c r="I57" s="45"/>
    </row>
    <row r="58" spans="8:9" x14ac:dyDescent="0.2">
      <c r="H58" s="45"/>
      <c r="I58" s="45"/>
    </row>
    <row r="59" spans="8:9" x14ac:dyDescent="0.2">
      <c r="H59" s="45"/>
      <c r="I59" s="45"/>
    </row>
    <row r="60" spans="8:9" x14ac:dyDescent="0.2">
      <c r="H60" s="45"/>
      <c r="I60" s="45"/>
    </row>
    <row r="61" spans="8:9" x14ac:dyDescent="0.2">
      <c r="H61" s="45"/>
      <c r="I61" s="45"/>
    </row>
    <row r="62" spans="8:9" x14ac:dyDescent="0.2">
      <c r="H62" s="45"/>
      <c r="I62" s="45"/>
    </row>
    <row r="63" spans="8:9" x14ac:dyDescent="0.2">
      <c r="H63" s="45"/>
      <c r="I63" s="45"/>
    </row>
    <row r="64" spans="8:9" x14ac:dyDescent="0.2">
      <c r="H64" s="45"/>
      <c r="I64" s="45"/>
    </row>
    <row r="65" spans="8:9" x14ac:dyDescent="0.2">
      <c r="H65" s="45"/>
      <c r="I65" s="45"/>
    </row>
    <row r="66" spans="8:9" x14ac:dyDescent="0.2">
      <c r="H66" s="45"/>
      <c r="I66" s="45"/>
    </row>
    <row r="67" spans="8:9" x14ac:dyDescent="0.2">
      <c r="H67" s="45"/>
      <c r="I67" s="45"/>
    </row>
    <row r="68" spans="8:9" x14ac:dyDescent="0.2">
      <c r="H68" s="45"/>
      <c r="I68" s="45"/>
    </row>
    <row r="69" spans="8:9" x14ac:dyDescent="0.2">
      <c r="H69" s="45"/>
      <c r="I69" s="45"/>
    </row>
    <row r="70" spans="8:9" x14ac:dyDescent="0.2">
      <c r="H70" s="45"/>
      <c r="I70" s="45"/>
    </row>
    <row r="71" spans="8:9" x14ac:dyDescent="0.2">
      <c r="H71" s="45"/>
      <c r="I71" s="45"/>
    </row>
    <row r="72" spans="8:9" x14ac:dyDescent="0.2">
      <c r="H72" s="45"/>
      <c r="I72" s="45"/>
    </row>
    <row r="73" spans="8:9" x14ac:dyDescent="0.2">
      <c r="H73" s="45"/>
      <c r="I73" s="45"/>
    </row>
    <row r="74" spans="8:9" x14ac:dyDescent="0.2">
      <c r="H74" s="45"/>
      <c r="I74" s="45"/>
    </row>
    <row r="75" spans="8:9" x14ac:dyDescent="0.2">
      <c r="H75" s="45"/>
      <c r="I75" s="45"/>
    </row>
    <row r="76" spans="8:9" x14ac:dyDescent="0.2">
      <c r="H76" s="45"/>
      <c r="I76" s="45"/>
    </row>
    <row r="77" spans="8:9" x14ac:dyDescent="0.2">
      <c r="H77" s="45"/>
      <c r="I77" s="45"/>
    </row>
    <row r="78" spans="8:9" x14ac:dyDescent="0.2">
      <c r="H78" s="45"/>
      <c r="I78" s="45"/>
    </row>
    <row r="79" spans="8:9" x14ac:dyDescent="0.2">
      <c r="H79" s="45"/>
      <c r="I79" s="45"/>
    </row>
    <row r="80" spans="8:9" x14ac:dyDescent="0.2">
      <c r="H80" s="45"/>
      <c r="I80" s="45"/>
    </row>
    <row r="81" spans="8:9" x14ac:dyDescent="0.2">
      <c r="H81" s="45"/>
      <c r="I81" s="45"/>
    </row>
    <row r="82" spans="8:9" x14ac:dyDescent="0.2">
      <c r="H82" s="45"/>
      <c r="I82" s="45"/>
    </row>
    <row r="83" spans="8:9" x14ac:dyDescent="0.2">
      <c r="H83" s="45"/>
      <c r="I83" s="45"/>
    </row>
    <row r="84" spans="8:9" x14ac:dyDescent="0.2">
      <c r="H84" s="45"/>
      <c r="I84" s="45"/>
    </row>
    <row r="85" spans="8:9" x14ac:dyDescent="0.2">
      <c r="H85" s="45"/>
      <c r="I85" s="45"/>
    </row>
    <row r="86" spans="8:9" x14ac:dyDescent="0.2">
      <c r="H86" s="45"/>
      <c r="I86" s="45"/>
    </row>
    <row r="87" spans="8:9" x14ac:dyDescent="0.2">
      <c r="H87" s="45"/>
      <c r="I87" s="45"/>
    </row>
    <row r="88" spans="8:9" x14ac:dyDescent="0.2">
      <c r="H88" s="45"/>
      <c r="I88" s="45"/>
    </row>
    <row r="89" spans="8:9" x14ac:dyDescent="0.2">
      <c r="H89" s="45"/>
      <c r="I89" s="45"/>
    </row>
    <row r="90" spans="8:9" x14ac:dyDescent="0.2">
      <c r="H90" s="45"/>
      <c r="I90" s="45"/>
    </row>
    <row r="91" spans="8:9" x14ac:dyDescent="0.2">
      <c r="H91" s="45"/>
      <c r="I91" s="45"/>
    </row>
    <row r="92" spans="8:9" x14ac:dyDescent="0.2">
      <c r="H92" s="45"/>
      <c r="I92" s="45"/>
    </row>
    <row r="93" spans="8:9" x14ac:dyDescent="0.2">
      <c r="H93" s="45"/>
      <c r="I93" s="45"/>
    </row>
    <row r="94" spans="8:9" x14ac:dyDescent="0.2">
      <c r="H94" s="45"/>
      <c r="I94" s="45"/>
    </row>
    <row r="95" spans="8:9" x14ac:dyDescent="0.2">
      <c r="H95" s="45"/>
      <c r="I95" s="45"/>
    </row>
    <row r="96" spans="8:9" x14ac:dyDescent="0.2">
      <c r="H96" s="45"/>
      <c r="I96" s="45"/>
    </row>
    <row r="97" spans="8:9" x14ac:dyDescent="0.2">
      <c r="H97" s="45"/>
      <c r="I97" s="45"/>
    </row>
    <row r="98" spans="8:9" x14ac:dyDescent="0.2">
      <c r="H98" s="45"/>
      <c r="I98" s="45"/>
    </row>
  </sheetData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31"/>
  <sheetViews>
    <sheetView topLeftCell="B1" workbookViewId="0">
      <selection activeCell="G8" sqref="G8"/>
    </sheetView>
  </sheetViews>
  <sheetFormatPr baseColWidth="10" defaultRowHeight="12.75" x14ac:dyDescent="0.2"/>
  <cols>
    <col min="1" max="1" width="14.28515625" style="16" customWidth="1"/>
    <col min="2" max="2" width="24.42578125" style="42" customWidth="1"/>
    <col min="3" max="3" width="14.85546875" style="42" customWidth="1"/>
    <col min="4" max="4" width="24.140625" style="42" customWidth="1"/>
    <col min="5" max="5" width="14.140625" style="16" customWidth="1"/>
    <col min="6" max="6" width="14.5703125" style="16" customWidth="1"/>
    <col min="7" max="7" width="13.5703125" style="16" customWidth="1"/>
    <col min="8" max="9" width="11.42578125" style="16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30</v>
      </c>
      <c r="C2" s="42">
        <v>190</v>
      </c>
      <c r="D2" s="42">
        <v>5</v>
      </c>
      <c r="E2" s="42"/>
    </row>
    <row r="3" spans="1:9" x14ac:dyDescent="0.2">
      <c r="B3" s="48" t="s">
        <v>35</v>
      </c>
      <c r="C3" s="42">
        <v>30</v>
      </c>
      <c r="D3" s="42">
        <v>70</v>
      </c>
      <c r="E3" s="149" t="s">
        <v>13</v>
      </c>
    </row>
    <row r="4" spans="1:9" x14ac:dyDescent="0.2">
      <c r="B4" s="50" t="s">
        <v>36</v>
      </c>
      <c r="C4" s="42">
        <v>31</v>
      </c>
      <c r="D4" s="42">
        <v>69</v>
      </c>
      <c r="E4" s="149"/>
    </row>
    <row r="5" spans="1:9" x14ac:dyDescent="0.2">
      <c r="B5" s="40" t="s">
        <v>12</v>
      </c>
      <c r="C5" s="42">
        <v>64.099999999999994</v>
      </c>
      <c r="D5" s="58">
        <f>RADIANS(C5)</f>
        <v>1.1187560505283651</v>
      </c>
    </row>
    <row r="6" spans="1:9" x14ac:dyDescent="0.2">
      <c r="B6" s="40" t="s">
        <v>20</v>
      </c>
      <c r="C6" s="59">
        <f>1/SIN(D5)</f>
        <v>1.111657331407307</v>
      </c>
    </row>
    <row r="8" spans="1:9" ht="38.25" x14ac:dyDescent="0.2">
      <c r="A8" s="43" t="s">
        <v>21</v>
      </c>
      <c r="B8" s="43" t="s">
        <v>64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80</v>
      </c>
      <c r="H8" s="43" t="s">
        <v>25</v>
      </c>
      <c r="I8" s="43" t="s">
        <v>26</v>
      </c>
    </row>
    <row r="9" spans="1:9" x14ac:dyDescent="0.2">
      <c r="A9" s="16">
        <v>0.5</v>
      </c>
      <c r="B9" s="42">
        <v>20</v>
      </c>
      <c r="C9" s="42">
        <v>85</v>
      </c>
      <c r="F9" s="16">
        <v>1</v>
      </c>
      <c r="G9" s="42" t="s">
        <v>4</v>
      </c>
      <c r="H9" s="16" t="s">
        <v>0</v>
      </c>
      <c r="I9" s="16" t="s">
        <v>0</v>
      </c>
    </row>
    <row r="10" spans="1:9" x14ac:dyDescent="0.2">
      <c r="A10" s="16">
        <v>0.7</v>
      </c>
      <c r="B10" s="42">
        <v>30</v>
      </c>
      <c r="C10" s="42">
        <v>75</v>
      </c>
      <c r="F10" s="16">
        <v>1</v>
      </c>
      <c r="G10" s="42" t="s">
        <v>4</v>
      </c>
      <c r="H10" s="45">
        <f>A10-A9</f>
        <v>0.19999999999999996</v>
      </c>
      <c r="I10" s="45">
        <f t="shared" ref="I10:I14" si="0">H10/$C$6</f>
        <v>0.17991155579103604</v>
      </c>
    </row>
    <row r="11" spans="1:9" x14ac:dyDescent="0.2">
      <c r="A11" s="16">
        <v>2.75</v>
      </c>
      <c r="B11" s="42">
        <v>24</v>
      </c>
      <c r="C11" s="42">
        <v>63</v>
      </c>
      <c r="F11" s="16">
        <v>1</v>
      </c>
      <c r="G11" s="42" t="s">
        <v>4</v>
      </c>
      <c r="H11" s="45">
        <f>A11-A10</f>
        <v>2.0499999999999998</v>
      </c>
      <c r="I11" s="45">
        <f t="shared" si="0"/>
        <v>1.8440934468581196</v>
      </c>
    </row>
    <row r="12" spans="1:9" x14ac:dyDescent="0.2">
      <c r="A12" s="16">
        <v>5.2</v>
      </c>
      <c r="B12" s="42">
        <v>53</v>
      </c>
      <c r="C12" s="42">
        <v>57</v>
      </c>
      <c r="F12" s="16">
        <v>1</v>
      </c>
      <c r="G12" s="42" t="s">
        <v>4</v>
      </c>
      <c r="H12" s="45">
        <f>A12-A11</f>
        <v>2.4500000000000002</v>
      </c>
      <c r="I12" s="45">
        <f t="shared" si="0"/>
        <v>2.2039165584401919</v>
      </c>
    </row>
    <row r="13" spans="1:9" x14ac:dyDescent="0.2">
      <c r="A13" s="16">
        <v>7.1</v>
      </c>
      <c r="B13" s="42">
        <v>26</v>
      </c>
      <c r="C13" s="42">
        <v>65</v>
      </c>
      <c r="F13" s="16">
        <v>1</v>
      </c>
      <c r="G13" s="42" t="s">
        <v>4</v>
      </c>
      <c r="H13" s="45">
        <f>A13-A12</f>
        <v>1.8999999999999995</v>
      </c>
      <c r="I13" s="45">
        <f t="shared" si="0"/>
        <v>1.7091597800148421</v>
      </c>
    </row>
    <row r="14" spans="1:9" x14ac:dyDescent="0.2">
      <c r="A14" s="16">
        <v>7.6</v>
      </c>
      <c r="B14" s="42">
        <v>30</v>
      </c>
      <c r="C14" s="42">
        <v>77</v>
      </c>
      <c r="F14" s="16">
        <v>1</v>
      </c>
      <c r="G14" s="42" t="s">
        <v>4</v>
      </c>
      <c r="H14" s="45">
        <f>A14-A13</f>
        <v>0.5</v>
      </c>
      <c r="I14" s="45">
        <f t="shared" si="0"/>
        <v>0.4497788894775902</v>
      </c>
    </row>
    <row r="15" spans="1:9" x14ac:dyDescent="0.2">
      <c r="G15" s="42"/>
      <c r="H15" s="45"/>
      <c r="I15" s="45"/>
    </row>
    <row r="16" spans="1:9" x14ac:dyDescent="0.2">
      <c r="G16" s="42"/>
      <c r="H16" s="45"/>
      <c r="I16" s="45"/>
    </row>
    <row r="17" spans="7:9" x14ac:dyDescent="0.2">
      <c r="G17" s="42"/>
      <c r="H17" s="45"/>
      <c r="I17" s="45"/>
    </row>
    <row r="18" spans="7:9" x14ac:dyDescent="0.2">
      <c r="G18" s="42"/>
      <c r="H18" s="45"/>
      <c r="I18" s="45"/>
    </row>
    <row r="19" spans="7:9" x14ac:dyDescent="0.2">
      <c r="G19" s="42"/>
      <c r="H19" s="45"/>
      <c r="I19" s="45"/>
    </row>
    <row r="20" spans="7:9" x14ac:dyDescent="0.2">
      <c r="G20" s="42"/>
      <c r="H20" s="45"/>
      <c r="I20" s="45"/>
    </row>
    <row r="21" spans="7:9" x14ac:dyDescent="0.2">
      <c r="G21" s="42"/>
      <c r="H21" s="45"/>
      <c r="I21" s="45"/>
    </row>
    <row r="22" spans="7:9" x14ac:dyDescent="0.2">
      <c r="H22" s="45"/>
      <c r="I22" s="45"/>
    </row>
    <row r="23" spans="7:9" x14ac:dyDescent="0.2">
      <c r="H23" s="45"/>
      <c r="I23" s="45"/>
    </row>
    <row r="24" spans="7:9" x14ac:dyDescent="0.2">
      <c r="H24" s="45"/>
      <c r="I24" s="45"/>
    </row>
    <row r="25" spans="7:9" x14ac:dyDescent="0.2">
      <c r="H25" s="45"/>
      <c r="I25" s="45"/>
    </row>
    <row r="26" spans="7:9" x14ac:dyDescent="0.2">
      <c r="H26" s="45"/>
      <c r="I26" s="45"/>
    </row>
    <row r="27" spans="7:9" x14ac:dyDescent="0.2">
      <c r="H27" s="45"/>
      <c r="I27" s="45"/>
    </row>
    <row r="28" spans="7:9" x14ac:dyDescent="0.2">
      <c r="H28" s="45"/>
      <c r="I28" s="45"/>
    </row>
    <row r="29" spans="7:9" x14ac:dyDescent="0.2">
      <c r="H29" s="45"/>
      <c r="I29" s="45"/>
    </row>
    <row r="30" spans="7:9" x14ac:dyDescent="0.2">
      <c r="H30" s="45"/>
      <c r="I30" s="45"/>
    </row>
    <row r="31" spans="7:9" x14ac:dyDescent="0.2">
      <c r="H31" s="45"/>
      <c r="I31" s="45"/>
    </row>
  </sheetData>
  <sortState ref="A8:C13">
    <sortCondition ref="A8:A13"/>
  </sortState>
  <mergeCells count="1">
    <mergeCell ref="E3:E4"/>
  </mergeCells>
  <phoneticPr fontId="3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22"/>
  <sheetViews>
    <sheetView topLeftCell="B1"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2" width="21.28515625" style="42" customWidth="1"/>
    <col min="3" max="3" width="14.85546875" style="42" customWidth="1"/>
    <col min="4" max="4" width="24.140625" style="42" customWidth="1"/>
    <col min="5" max="5" width="14.140625" style="42" customWidth="1"/>
    <col min="6" max="6" width="14.28515625" style="42" customWidth="1"/>
    <col min="7" max="7" width="13.5703125" style="42" customWidth="1"/>
    <col min="8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37</v>
      </c>
      <c r="C2" s="42">
        <v>70</v>
      </c>
      <c r="D2" s="42">
        <v>0</v>
      </c>
      <c r="E2" s="149" t="s">
        <v>13</v>
      </c>
    </row>
    <row r="3" spans="1:9" x14ac:dyDescent="0.2">
      <c r="B3" s="48" t="s">
        <v>35</v>
      </c>
      <c r="C3" s="42">
        <v>36</v>
      </c>
      <c r="D3" s="42">
        <v>65</v>
      </c>
      <c r="E3" s="149"/>
    </row>
    <row r="4" spans="1:9" x14ac:dyDescent="0.2">
      <c r="B4" s="50" t="s">
        <v>36</v>
      </c>
      <c r="C4" s="42">
        <v>36</v>
      </c>
      <c r="D4" s="42">
        <v>65</v>
      </c>
      <c r="E4" s="149"/>
    </row>
    <row r="5" spans="1:9" x14ac:dyDescent="0.2">
      <c r="B5" s="40" t="s">
        <v>12</v>
      </c>
      <c r="C5" s="42">
        <v>48.7</v>
      </c>
      <c r="D5" s="58">
        <f>RADIANS(C5)</f>
        <v>0.84997534572123856</v>
      </c>
    </row>
    <row r="6" spans="1:9" x14ac:dyDescent="0.2">
      <c r="B6" s="40" t="s">
        <v>20</v>
      </c>
      <c r="C6" s="59">
        <f>1/SIN(D5)</f>
        <v>1.3310897664400829</v>
      </c>
    </row>
    <row r="8" spans="1:9" ht="38.25" x14ac:dyDescent="0.2">
      <c r="A8" s="43" t="s">
        <v>21</v>
      </c>
      <c r="B8" s="43" t="s">
        <v>64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80</v>
      </c>
      <c r="H8" s="43" t="s">
        <v>25</v>
      </c>
      <c r="I8" s="43" t="s">
        <v>26</v>
      </c>
    </row>
    <row r="9" spans="1:9" x14ac:dyDescent="0.2">
      <c r="A9" s="42">
        <v>1.9</v>
      </c>
      <c r="B9" s="42">
        <v>40</v>
      </c>
      <c r="C9" s="42">
        <v>60</v>
      </c>
      <c r="D9" s="42">
        <v>3</v>
      </c>
      <c r="E9" s="42">
        <v>1</v>
      </c>
      <c r="F9" s="42">
        <v>2</v>
      </c>
      <c r="G9" s="42" t="s">
        <v>4</v>
      </c>
      <c r="H9" s="58"/>
      <c r="I9" s="58"/>
    </row>
    <row r="10" spans="1:9" x14ac:dyDescent="0.2">
      <c r="A10" s="42">
        <v>2.15</v>
      </c>
      <c r="B10" s="42">
        <v>32</v>
      </c>
      <c r="C10" s="42">
        <v>70</v>
      </c>
      <c r="D10" s="42">
        <v>3</v>
      </c>
      <c r="E10" s="42">
        <v>1.5</v>
      </c>
      <c r="F10" s="42">
        <v>2</v>
      </c>
      <c r="G10" s="42" t="s">
        <v>4</v>
      </c>
      <c r="H10" s="58">
        <f>A10-A9</f>
        <v>0.25</v>
      </c>
      <c r="I10" s="58">
        <f>H10/$C$6</f>
        <v>0.18781603337587779</v>
      </c>
    </row>
    <row r="11" spans="1:9" x14ac:dyDescent="0.2">
      <c r="H11" s="58"/>
      <c r="I11" s="58"/>
    </row>
    <row r="12" spans="1:9" x14ac:dyDescent="0.2">
      <c r="H12" s="58"/>
      <c r="I12" s="58"/>
    </row>
    <row r="13" spans="1:9" x14ac:dyDescent="0.2">
      <c r="H13" s="58"/>
      <c r="I13" s="58"/>
    </row>
    <row r="14" spans="1:9" x14ac:dyDescent="0.2">
      <c r="H14" s="58"/>
      <c r="I14" s="58"/>
    </row>
    <row r="15" spans="1:9" x14ac:dyDescent="0.2">
      <c r="H15" s="58"/>
      <c r="I15" s="58"/>
    </row>
    <row r="16" spans="1:9" x14ac:dyDescent="0.2">
      <c r="H16" s="58"/>
      <c r="I16" s="58"/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</sheetData>
  <mergeCells count="1">
    <mergeCell ref="E2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27"/>
  <sheetViews>
    <sheetView workbookViewId="0">
      <selection activeCell="G8" sqref="G8"/>
    </sheetView>
  </sheetViews>
  <sheetFormatPr baseColWidth="10" defaultRowHeight="12.75" x14ac:dyDescent="0.2"/>
  <cols>
    <col min="1" max="1" width="14.28515625" style="42" customWidth="1"/>
    <col min="2" max="2" width="20.85546875" style="42" customWidth="1"/>
    <col min="3" max="3" width="14.85546875" style="42" customWidth="1"/>
    <col min="4" max="4" width="24.140625" style="42" customWidth="1"/>
    <col min="5" max="5" width="14.140625" style="42" customWidth="1"/>
    <col min="6" max="6" width="16.42578125" style="42" customWidth="1"/>
    <col min="7" max="7" width="13.5703125" style="42" customWidth="1"/>
    <col min="8" max="9" width="11.42578125" style="42"/>
  </cols>
  <sheetData>
    <row r="1" spans="1:9" x14ac:dyDescent="0.2">
      <c r="C1" s="50" t="s">
        <v>27</v>
      </c>
      <c r="D1" s="50" t="s">
        <v>8</v>
      </c>
    </row>
    <row r="2" spans="1:9" x14ac:dyDescent="0.2">
      <c r="B2" s="40" t="s">
        <v>38</v>
      </c>
      <c r="C2" s="42">
        <v>155</v>
      </c>
      <c r="D2" s="42">
        <v>30</v>
      </c>
    </row>
    <row r="3" spans="1:9" x14ac:dyDescent="0.2">
      <c r="B3" s="48" t="s">
        <v>35</v>
      </c>
      <c r="C3" s="42">
        <v>32</v>
      </c>
      <c r="D3" s="42">
        <v>62</v>
      </c>
      <c r="E3" s="149" t="s">
        <v>13</v>
      </c>
    </row>
    <row r="4" spans="1:9" x14ac:dyDescent="0.2">
      <c r="B4" s="50" t="s">
        <v>36</v>
      </c>
      <c r="C4" s="42">
        <v>33</v>
      </c>
      <c r="D4" s="42">
        <v>62</v>
      </c>
      <c r="E4" s="149"/>
    </row>
    <row r="5" spans="1:9" x14ac:dyDescent="0.2">
      <c r="B5" s="40" t="s">
        <v>12</v>
      </c>
      <c r="C5" s="42">
        <v>39.799999999999997</v>
      </c>
      <c r="D5" s="58">
        <f>RADIANS(C5)</f>
        <v>0.69464104229374313</v>
      </c>
    </row>
    <row r="6" spans="1:9" x14ac:dyDescent="0.2">
      <c r="B6" s="40" t="s">
        <v>20</v>
      </c>
      <c r="C6" s="59">
        <f>1/SIN(D5)</f>
        <v>1.5622322248899199</v>
      </c>
    </row>
    <row r="8" spans="1:9" ht="38.25" x14ac:dyDescent="0.2">
      <c r="A8" s="43" t="s">
        <v>64</v>
      </c>
      <c r="B8" s="43" t="s">
        <v>22</v>
      </c>
      <c r="C8" s="43" t="s">
        <v>23</v>
      </c>
      <c r="D8" s="43" t="s">
        <v>28</v>
      </c>
      <c r="E8" s="43" t="s">
        <v>29</v>
      </c>
      <c r="F8" s="43" t="s">
        <v>7</v>
      </c>
      <c r="G8" s="43" t="s">
        <v>80</v>
      </c>
      <c r="H8" s="43" t="s">
        <v>25</v>
      </c>
      <c r="I8" s="43" t="s">
        <v>26</v>
      </c>
    </row>
    <row r="9" spans="1:9" x14ac:dyDescent="0.2">
      <c r="A9" s="42">
        <v>0.56000000000000005</v>
      </c>
      <c r="B9" s="42">
        <v>38</v>
      </c>
      <c r="C9" s="42">
        <v>60</v>
      </c>
      <c r="D9" s="42">
        <v>1.5</v>
      </c>
      <c r="E9" s="42">
        <v>1.1000000000000001</v>
      </c>
      <c r="F9" s="42">
        <v>3</v>
      </c>
      <c r="G9" s="42" t="s">
        <v>4</v>
      </c>
      <c r="H9" s="58"/>
      <c r="I9" s="58"/>
    </row>
    <row r="10" spans="1:9" x14ac:dyDescent="0.2">
      <c r="A10" s="42">
        <v>1.7</v>
      </c>
      <c r="B10" s="42">
        <v>41</v>
      </c>
      <c r="C10" s="42">
        <v>63</v>
      </c>
      <c r="D10" s="42">
        <v>0</v>
      </c>
      <c r="E10" s="42">
        <v>3</v>
      </c>
      <c r="F10" s="42">
        <v>3</v>
      </c>
      <c r="G10" s="42" t="s">
        <v>4</v>
      </c>
      <c r="H10" s="58">
        <f t="shared" ref="H10:H12" si="0">A10-A9</f>
        <v>1.1399999999999999</v>
      </c>
      <c r="I10" s="58">
        <f t="shared" ref="I10:I12" si="1">H10/$C$6</f>
        <v>0.72972505741284921</v>
      </c>
    </row>
    <row r="11" spans="1:9" x14ac:dyDescent="0.2">
      <c r="A11" s="42">
        <v>3.4</v>
      </c>
      <c r="B11" s="42">
        <v>25</v>
      </c>
      <c r="C11" s="42">
        <v>65</v>
      </c>
      <c r="D11" s="42">
        <v>3</v>
      </c>
      <c r="E11" s="42">
        <v>0.5</v>
      </c>
      <c r="F11" s="42">
        <v>3</v>
      </c>
      <c r="G11" s="42" t="s">
        <v>4</v>
      </c>
      <c r="H11" s="58">
        <f t="shared" si="0"/>
        <v>1.7</v>
      </c>
      <c r="I11" s="58">
        <f t="shared" si="1"/>
        <v>1.0881864891244244</v>
      </c>
    </row>
    <row r="12" spans="1:9" x14ac:dyDescent="0.2">
      <c r="A12" s="42">
        <v>4.2</v>
      </c>
      <c r="B12" s="42">
        <v>24</v>
      </c>
      <c r="C12" s="42">
        <v>60</v>
      </c>
      <c r="D12" s="42">
        <v>0.4</v>
      </c>
      <c r="E12" s="42">
        <v>1.5</v>
      </c>
      <c r="F12" s="42">
        <v>3</v>
      </c>
      <c r="G12" s="42" t="s">
        <v>4</v>
      </c>
      <c r="H12" s="58">
        <f t="shared" si="0"/>
        <v>0.80000000000000027</v>
      </c>
      <c r="I12" s="58">
        <f t="shared" si="1"/>
        <v>0.5120877595879646</v>
      </c>
    </row>
    <row r="13" spans="1:9" x14ac:dyDescent="0.2">
      <c r="H13" s="58"/>
      <c r="I13" s="58"/>
    </row>
    <row r="14" spans="1:9" x14ac:dyDescent="0.2">
      <c r="H14" s="58"/>
      <c r="I14" s="58"/>
    </row>
    <row r="15" spans="1:9" x14ac:dyDescent="0.2">
      <c r="H15" s="58"/>
      <c r="I15" s="58"/>
    </row>
    <row r="16" spans="1:9" x14ac:dyDescent="0.2">
      <c r="H16" s="58"/>
      <c r="I16" s="58"/>
    </row>
    <row r="17" spans="8:9" x14ac:dyDescent="0.2">
      <c r="H17" s="58"/>
      <c r="I17" s="58"/>
    </row>
    <row r="18" spans="8:9" x14ac:dyDescent="0.2">
      <c r="H18" s="58"/>
      <c r="I18" s="58"/>
    </row>
    <row r="19" spans="8:9" x14ac:dyDescent="0.2">
      <c r="H19" s="58"/>
      <c r="I19" s="58"/>
    </row>
    <row r="20" spans="8:9" x14ac:dyDescent="0.2">
      <c r="H20" s="58"/>
      <c r="I20" s="58"/>
    </row>
    <row r="21" spans="8:9" x14ac:dyDescent="0.2">
      <c r="H21" s="58"/>
      <c r="I21" s="58"/>
    </row>
    <row r="22" spans="8:9" x14ac:dyDescent="0.2">
      <c r="H22" s="58"/>
      <c r="I22" s="58"/>
    </row>
    <row r="23" spans="8:9" x14ac:dyDescent="0.2">
      <c r="H23" s="58"/>
      <c r="I23" s="58"/>
    </row>
    <row r="24" spans="8:9" x14ac:dyDescent="0.2">
      <c r="H24" s="58"/>
      <c r="I24" s="58"/>
    </row>
    <row r="25" spans="8:9" x14ac:dyDescent="0.2">
      <c r="H25" s="58"/>
      <c r="I25" s="58"/>
    </row>
    <row r="26" spans="8:9" x14ac:dyDescent="0.2">
      <c r="H26" s="58"/>
      <c r="I26" s="58"/>
    </row>
    <row r="27" spans="8:9" x14ac:dyDescent="0.2">
      <c r="H27" s="58"/>
      <c r="I27" s="58"/>
    </row>
  </sheetData>
  <mergeCells count="1">
    <mergeCell ref="E3:E4"/>
  </mergeCell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Results</vt:lpstr>
      <vt:lpstr>Rawdata_all joints</vt:lpstr>
      <vt:lpstr>Merge_II</vt:lpstr>
      <vt:lpstr>K1_SL1</vt:lpstr>
      <vt:lpstr>K1_SL4</vt:lpstr>
      <vt:lpstr>K1_SL5</vt:lpstr>
      <vt:lpstr>K2_SL1</vt:lpstr>
      <vt:lpstr>K2_SL2</vt:lpstr>
      <vt:lpstr>K2_SL3</vt:lpstr>
      <vt:lpstr>K2_SL5</vt:lpstr>
      <vt:lpstr>K3_SL1</vt:lpstr>
      <vt:lpstr>K3_SL2</vt:lpstr>
      <vt:lpstr>K3_SL3</vt:lpstr>
      <vt:lpstr>K3_SL5</vt:lpstr>
      <vt:lpstr>K4_SL1</vt:lpstr>
      <vt:lpstr>K4_SL2</vt:lpstr>
      <vt:lpstr>K4_SL3</vt:lpstr>
      <vt:lpstr>K4_SL4</vt:lpstr>
      <vt:lpstr>K4_SL5</vt:lpstr>
      <vt:lpstr>Minimal angle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Mamot, Philipp</cp:lastModifiedBy>
  <cp:lastPrinted>2007-07-09T18:23:09Z</cp:lastPrinted>
  <dcterms:created xsi:type="dcterms:W3CDTF">1996-10-17T05:27:31Z</dcterms:created>
  <dcterms:modified xsi:type="dcterms:W3CDTF">2020-06-20T22:16:04Z</dcterms:modified>
</cp:coreProperties>
</file>